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oebb365.sharepoint.com/sites/HO-O/Shared Documents/General/09_Bereich_Nachhaltigkeit/01_Themen/18_Nachhaltigkeitsbericht/NHB_2025/Kennzahlen/"/>
    </mc:Choice>
  </mc:AlternateContent>
  <xr:revisionPtr revIDLastSave="0" documentId="8_{75E2A9D6-F940-44C8-A353-C2081D16EB48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2025_Allgemeine Kennzahlen ÖBB" sheetId="33" r:id="rId1"/>
    <sheet name="4 Abfall NEU (PV)" sheetId="31" state="hidden" r:id="rId2"/>
  </sheets>
  <definedNames>
    <definedName name="_FLink_1T_Xll5KGtX5MüYzQnJÜÄ" localSheetId="0">'2025_Allgemeine Kennzahlen ÖBB'!#REF!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33" l="1"/>
  <c r="D24" i="33"/>
  <c r="C31" i="33"/>
  <c r="C25" i="33"/>
  <c r="C24" i="33"/>
  <c r="B25" i="33"/>
  <c r="B24" i="33"/>
  <c r="P22" i="31"/>
  <c r="Q22" i="31" s="1"/>
  <c r="O22" i="31"/>
  <c r="N22" i="31"/>
  <c r="P21" i="31"/>
  <c r="Q21" i="31" s="1"/>
  <c r="O21" i="31"/>
  <c r="N21" i="31"/>
  <c r="M20" i="31"/>
  <c r="L20" i="31"/>
  <c r="K20" i="31"/>
  <c r="K13" i="31" s="1"/>
  <c r="J20" i="31"/>
  <c r="I20" i="31"/>
  <c r="H20" i="31"/>
  <c r="G20" i="31"/>
  <c r="F20" i="31"/>
  <c r="E20" i="31"/>
  <c r="D20" i="31"/>
  <c r="P20" i="31" s="1"/>
  <c r="Q20" i="31" s="1"/>
  <c r="C20" i="31"/>
  <c r="O20" i="31" s="1"/>
  <c r="B20" i="31"/>
  <c r="N20" i="31" s="1"/>
  <c r="P19" i="31"/>
  <c r="Q19" i="31" s="1"/>
  <c r="O19" i="31"/>
  <c r="N19" i="31"/>
  <c r="P18" i="31"/>
  <c r="Q18" i="31" s="1"/>
  <c r="O18" i="31"/>
  <c r="N18" i="31"/>
  <c r="P17" i="31"/>
  <c r="Q17" i="31" s="1"/>
  <c r="O17" i="31"/>
  <c r="N17" i="31"/>
  <c r="P16" i="31"/>
  <c r="Q16" i="31" s="1"/>
  <c r="O16" i="31"/>
  <c r="N16" i="31"/>
  <c r="P15" i="31"/>
  <c r="Q15" i="31" s="1"/>
  <c r="O15" i="31"/>
  <c r="N15" i="31"/>
  <c r="O14" i="31"/>
  <c r="M14" i="31"/>
  <c r="L14" i="31"/>
  <c r="K14" i="31"/>
  <c r="J14" i="31"/>
  <c r="I14" i="31"/>
  <c r="H14" i="31"/>
  <c r="G14" i="31"/>
  <c r="G13" i="31" s="1"/>
  <c r="F14" i="31"/>
  <c r="E14" i="31"/>
  <c r="D14" i="31"/>
  <c r="P14" i="31" s="1"/>
  <c r="C14" i="31"/>
  <c r="B14" i="31"/>
  <c r="N14" i="31" s="1"/>
  <c r="M13" i="31"/>
  <c r="L13" i="31"/>
  <c r="J13" i="31"/>
  <c r="I13" i="31"/>
  <c r="H13" i="31"/>
  <c r="F13" i="31"/>
  <c r="E13" i="31"/>
  <c r="D13" i="31"/>
  <c r="P13" i="31" s="1"/>
  <c r="B13" i="31"/>
  <c r="N13" i="31" s="1"/>
  <c r="P12" i="31"/>
  <c r="Q12" i="31" s="1"/>
  <c r="O12" i="31"/>
  <c r="N12" i="31"/>
  <c r="M11" i="31"/>
  <c r="M25" i="31" s="1"/>
  <c r="L11" i="31"/>
  <c r="L25" i="31" s="1"/>
  <c r="K11" i="31"/>
  <c r="K25" i="31" s="1"/>
  <c r="J11" i="31"/>
  <c r="J25" i="31" s="1"/>
  <c r="I11" i="31"/>
  <c r="I25" i="31" s="1"/>
  <c r="H11" i="31"/>
  <c r="H25" i="31" s="1"/>
  <c r="G11" i="31"/>
  <c r="G25" i="31" s="1"/>
  <c r="F11" i="31"/>
  <c r="F25" i="31" s="1"/>
  <c r="E11" i="31"/>
  <c r="E25" i="31" s="1"/>
  <c r="D11" i="31"/>
  <c r="P11" i="31" s="1"/>
  <c r="C11" i="31"/>
  <c r="O11" i="31" s="1"/>
  <c r="B11" i="31"/>
  <c r="N11" i="31" s="1"/>
  <c r="P10" i="31"/>
  <c r="Q10" i="31" s="1"/>
  <c r="O10" i="31"/>
  <c r="N10" i="31"/>
  <c r="P9" i="31"/>
  <c r="Q9" i="31" s="1"/>
  <c r="O9" i="31"/>
  <c r="N9" i="31"/>
  <c r="M8" i="31"/>
  <c r="M24" i="31" s="1"/>
  <c r="L8" i="31"/>
  <c r="L24" i="31" s="1"/>
  <c r="K8" i="31"/>
  <c r="K24" i="31" s="1"/>
  <c r="J8" i="31"/>
  <c r="J24" i="31" s="1"/>
  <c r="I8" i="31"/>
  <c r="I24" i="31" s="1"/>
  <c r="H8" i="31"/>
  <c r="H24" i="31" s="1"/>
  <c r="G8" i="31"/>
  <c r="G24" i="31" s="1"/>
  <c r="F8" i="31"/>
  <c r="F24" i="31" s="1"/>
  <c r="E8" i="31"/>
  <c r="E24" i="31" s="1"/>
  <c r="D8" i="31"/>
  <c r="P8" i="31" s="1"/>
  <c r="C8" i="31"/>
  <c r="C24" i="31" s="1"/>
  <c r="O24" i="31" s="1"/>
  <c r="B8" i="31"/>
  <c r="N8" i="31" s="1"/>
  <c r="M7" i="31"/>
  <c r="M23" i="31" s="1"/>
  <c r="L7" i="31"/>
  <c r="L23" i="31" s="1"/>
  <c r="K7" i="31"/>
  <c r="K23" i="31" s="1"/>
  <c r="J7" i="31"/>
  <c r="J23" i="31" s="1"/>
  <c r="I7" i="31"/>
  <c r="I23" i="31" s="1"/>
  <c r="H7" i="31"/>
  <c r="H23" i="31" s="1"/>
  <c r="G7" i="31"/>
  <c r="G23" i="31" s="1"/>
  <c r="F7" i="31"/>
  <c r="F23" i="31" s="1"/>
  <c r="E7" i="31"/>
  <c r="E23" i="31" s="1"/>
  <c r="D7" i="31"/>
  <c r="P7" i="31" s="1"/>
  <c r="B7" i="31"/>
  <c r="N7" i="31" s="1"/>
  <c r="Q13" i="31" l="1"/>
  <c r="Q14" i="31"/>
  <c r="Q11" i="31"/>
  <c r="Q8" i="31"/>
  <c r="Q7" i="31"/>
  <c r="B23" i="31"/>
  <c r="N23" i="31" s="1"/>
  <c r="B24" i="31"/>
  <c r="N24" i="31" s="1"/>
  <c r="B25" i="31"/>
  <c r="N25" i="31" s="1"/>
  <c r="D23" i="31"/>
  <c r="P23" i="31" s="1"/>
  <c r="D24" i="31"/>
  <c r="P24" i="31" s="1"/>
  <c r="D25" i="31"/>
  <c r="P25" i="31" s="1"/>
  <c r="C7" i="31"/>
  <c r="C25" i="31"/>
  <c r="O25" i="31" s="1"/>
  <c r="O8" i="31"/>
  <c r="C13" i="31"/>
  <c r="O13" i="31" s="1"/>
  <c r="C23" i="31" l="1"/>
  <c r="O23" i="31" s="1"/>
  <c r="O7" i="31"/>
  <c r="Q25" i="31"/>
  <c r="Q24" i="31"/>
  <c r="Q23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tc={0AE05225-FC04-471B-ACCE-E55A2479C9E5}</author>
  </authors>
  <commentList>
    <comment ref="E5" authorId="0" shapeId="0" xr:uid="{0AE05225-FC04-471B-ACCE-E55A2479C9E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exkl. kommunaler Abfall</t>
      </text>
    </comment>
  </commentList>
</comments>
</file>

<file path=xl/sharedStrings.xml><?xml version="1.0" encoding="utf-8"?>
<sst xmlns="http://schemas.openxmlformats.org/spreadsheetml/2006/main" count="103" uniqueCount="97">
  <si>
    <t>Wirtschafskennzahlen</t>
  </si>
  <si>
    <t>Bilanzsumme in Mio. Euro</t>
  </si>
  <si>
    <t>40.865</t>
  </si>
  <si>
    <t>44.168</t>
  </si>
  <si>
    <t>Eigenkapitalquote in Prozent</t>
  </si>
  <si>
    <t>Bruttoinvestitionen in Mio. Euro</t>
  </si>
  <si>
    <t>4.559</t>
  </si>
  <si>
    <t>5.421</t>
  </si>
  <si>
    <t>Gesamterträge in Mio. Euro</t>
  </si>
  <si>
    <t>7.806</t>
  </si>
  <si>
    <t>8.997</t>
  </si>
  <si>
    <t>EBT in Mio. Euro</t>
  </si>
  <si>
    <t>Leistungskennzahlen</t>
  </si>
  <si>
    <t>Reisende in Mio.</t>
  </si>
  <si>
    <t>davon Bahn in Mio.</t>
  </si>
  <si>
    <t>davon Bus in Mio.</t>
  </si>
  <si>
    <t>Nettotonnen in Mio. Tonnen</t>
  </si>
  <si>
    <t>Gesamtbruttotonnenkilometer in Mio.</t>
  </si>
  <si>
    <t>80.991,6</t>
  </si>
  <si>
    <t>82.605,5</t>
  </si>
  <si>
    <t>Umweltkennzahlen</t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</si>
  <si>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eq-Einsparungen durch die ÖBB Verkehrsleistungen (Bahn und Bus) in Österreich in Mio. Tonnen</t>
    </r>
  </si>
  <si>
    <r>
      <t>Treibhausgasemissionen im Bereich Mobilität in Österreich (Scope 1 und 2) CO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-Äquivalent in Tonnen</t>
    </r>
  </si>
  <si>
    <t>218.641</t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</si>
  <si>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-Ausstoß in g/Pkm – Personentransport Schiene in Österreich</t>
    </r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</si>
  <si>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-Ausstoß in g/Pkm –  Personentransport Postbus in Österreich</t>
    </r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</si>
  <si>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-Ausstoß in g/tkm – Gütertransport Schiene in Österreich</t>
    </r>
  </si>
  <si>
    <t>Prozentanteil erneuerbarer Energieträger am ÖBB Traktionsstrom in Österreich</t>
  </si>
  <si>
    <t>Gesamtgewicht der verwendeten Produkte und Materialien in Tsd. Tonnen</t>
  </si>
  <si>
    <t>Gewicht der zur Herstellung der Produkte und Dienstleistungen verwendeten wiederverwendeten oder recycelten sekundären Komponenten, Produkte und Materialien in Tsd. Tonnen</t>
  </si>
  <si>
    <t>gefährliche Abfälle in Tsd. Tonnen</t>
  </si>
  <si>
    <t>nicht gefährliche Abfälle in Tsd. Tonnen</t>
  </si>
  <si>
    <t>Eingesetzte Menge Glyphosat in Tonnen</t>
  </si>
  <si>
    <t>Sozialkennzahlen</t>
  </si>
  <si>
    <t>MitarbeiterInnen in Köpfe</t>
  </si>
  <si>
    <t>45.041</t>
  </si>
  <si>
    <t>47.484</t>
  </si>
  <si>
    <t>davon Lehrlinge in Köpfe</t>
  </si>
  <si>
    <t>1.851</t>
  </si>
  <si>
    <t xml:space="preserve">Frauenquote in Prozent </t>
  </si>
  <si>
    <t>4 Ressourcenmanagement (PV</t>
  </si>
  <si>
    <t>4.1 Menge an Anfall [Tonne] (GRI 306-3 bis 5)</t>
  </si>
  <si>
    <t>Abfallart in Tonnen [to]</t>
  </si>
  <si>
    <t>Abfälle aus Bauprojekten</t>
  </si>
  <si>
    <t>Betriebliche Abfälle</t>
  </si>
  <si>
    <t>Schrott</t>
  </si>
  <si>
    <t>Kommunaler Abfall</t>
  </si>
  <si>
    <t>Summe</t>
  </si>
  <si>
    <t>Kommentare</t>
  </si>
  <si>
    <t>Veränderung in %</t>
  </si>
  <si>
    <t>GEFÄHRLICHER ABFALL</t>
  </si>
  <si>
    <t>Verwertung</t>
  </si>
  <si>
    <t>sonstige Verwertung:
mechanische, biologische und chemisch-physikalische Verfahren</t>
  </si>
  <si>
    <t>Welche Abfall-Weiterbehandlung vorgesehen ist, ist nicht bekannt</t>
  </si>
  <si>
    <t>sonstige Verwertung: energetische Verwertung</t>
  </si>
  <si>
    <t>Beseitigung</t>
  </si>
  <si>
    <t>betriebsfremde Deponien:</t>
  </si>
  <si>
    <t>Deponien werden vom PV nicht betrieben</t>
  </si>
  <si>
    <t>NICHT GEFÄHRLICHER ABFALL</t>
  </si>
  <si>
    <t>Gefährlich Abfälle dürfen nicht deponiert werden (außer Asbest)</t>
  </si>
  <si>
    <t>Recycling (Übergabe an Recycler):</t>
  </si>
  <si>
    <t>sonstige stoffliche Verwertung: Wiederverwendung im Bauvorhaben</t>
  </si>
  <si>
    <t>sonstige stoffliche Verwertung: Wiederverwendung außerhalb Bauvorhaben</t>
  </si>
  <si>
    <t>betriebseigene Deponien:</t>
  </si>
  <si>
    <t>GESAMTABFALL</t>
  </si>
  <si>
    <t>davon Verwertung:</t>
  </si>
  <si>
    <t>davon Beseitigung:</t>
  </si>
  <si>
    <t>Gefährlicher Abfall wird vor dem Recycling mechanischen, biologischen und chemisch-physikalischen Verfahren zugeführt</t>
  </si>
  <si>
    <t>Es wurde nicht zwischen Verwertung/Beseitigung am/außerhalb Standort unterschieden, da am Standort nicht relevant ist, außer im Falle der betriebseigenen Deponie, diese ist als Kategorie angeführt.</t>
  </si>
  <si>
    <r>
      <t>551,5</t>
    </r>
    <r>
      <rPr>
        <vertAlign val="superscript"/>
        <sz val="10"/>
        <rFont val="Arial"/>
        <family val="2"/>
      </rPr>
      <t>1)</t>
    </r>
  </si>
  <si>
    <r>
      <t>340,5</t>
    </r>
    <r>
      <rPr>
        <vertAlign val="superscript"/>
        <sz val="10"/>
        <rFont val="Arial"/>
        <family val="2"/>
      </rPr>
      <t>1)</t>
    </r>
  </si>
  <si>
    <t>211.759</t>
  </si>
  <si>
    <t>Gesamte Treibhausgasemissionen der ÖBB in Mio. t (In- u. Ausland, Scope 1, 2 und 3 – marktbasiert, Beschaffung: Scope 3.1 und 3.2 monetär bewertet)</t>
  </si>
  <si>
    <t>3.518</t>
  </si>
  <si>
    <t>3.687</t>
  </si>
  <si>
    <t>Gesamter Energieverbrauch der ÖBB in GWh (In- u. Ausland, alle Energieträger, exklusive Externe)</t>
  </si>
  <si>
    <t>Betrieblicher Sicherheitsindex (BSX) in Punkten</t>
  </si>
  <si>
    <t>NEUE Logik auf Basis ESRS seit BJ 2024</t>
  </si>
  <si>
    <t>3.658</t>
  </si>
  <si>
    <t>Key Facts &amp; Figures - die wichtigsten Nachhaltigkeitskennzahlen</t>
  </si>
  <si>
    <r>
      <t xml:space="preserve">F&amp;E-Projektvolumen ÖBB Anteil in Mio. Euro </t>
    </r>
    <r>
      <rPr>
        <vertAlign val="superscript"/>
        <sz val="10"/>
        <color theme="1"/>
        <rFont val="Arial"/>
        <family val="2"/>
      </rPr>
      <t>2)</t>
    </r>
  </si>
  <si>
    <r>
      <t xml:space="preserve">n.a. </t>
    </r>
    <r>
      <rPr>
        <vertAlign val="superscript"/>
        <sz val="10"/>
        <color rgb="FF000000"/>
        <rFont val="Arial"/>
        <family val="2"/>
      </rPr>
      <t>3)</t>
    </r>
  </si>
  <si>
    <r>
      <t xml:space="preserve">3,43 </t>
    </r>
    <r>
      <rPr>
        <vertAlign val="superscript"/>
        <sz val="10"/>
        <color rgb="FF000000"/>
        <rFont val="Arial"/>
        <family val="2"/>
      </rPr>
      <t>4)</t>
    </r>
  </si>
  <si>
    <r>
      <t xml:space="preserve">50 </t>
    </r>
    <r>
      <rPr>
        <vertAlign val="superscript"/>
        <sz val="10"/>
        <rFont val="Arial"/>
        <family val="2"/>
      </rPr>
      <t>5)</t>
    </r>
  </si>
  <si>
    <r>
      <t xml:space="preserve">Arbeitsunfallrate in Stück Unfälle pro 1.000 Mitarbeiter:innen </t>
    </r>
    <r>
      <rPr>
        <vertAlign val="superscript"/>
        <sz val="10"/>
        <color theme="1"/>
        <rFont val="Arial"/>
        <family val="2"/>
      </rPr>
      <t>6)</t>
    </r>
  </si>
  <si>
    <t>208.690</t>
  </si>
  <si>
    <t>3.769</t>
  </si>
  <si>
    <t>3.478</t>
  </si>
  <si>
    <t>3.209</t>
  </si>
  <si>
    <t>2.145</t>
  </si>
  <si>
    <t>46.875,8</t>
  </si>
  <si>
    <t>5.015</t>
  </si>
  <si>
    <t>9.676</t>
  </si>
  <si>
    <t>82.063,0</t>
  </si>
  <si>
    <t>48.249</t>
  </si>
  <si>
    <r>
      <rPr>
        <vertAlign val="superscript"/>
        <sz val="10"/>
        <color rgb="FF000000"/>
        <rFont val="Arial"/>
      </rPr>
      <t xml:space="preserve">1) </t>
    </r>
    <r>
      <rPr>
        <sz val="10"/>
        <color rgb="FF000000"/>
        <rFont val="Arial"/>
      </rPr>
      <t xml:space="preserve">Ein Anstieg in Höhe von rd. 41,9 Mio. Personen ist hierbei auf die Arverio-Gruppe zurückzuführen, die per 31.12.2024 erstmalig in den Konzernabschluss miteinbezogen wurde.
</t>
    </r>
    <r>
      <rPr>
        <vertAlign val="superscript"/>
        <sz val="10"/>
        <color rgb="FF000000"/>
        <rFont val="Arial"/>
      </rPr>
      <t>2)</t>
    </r>
    <r>
      <rPr>
        <sz val="10"/>
        <color rgb="FF000000"/>
        <rFont val="Arial"/>
      </rPr>
      <t xml:space="preserve"> Gesamte Laufzeit der aktuellen Projekte.
</t>
    </r>
    <r>
      <rPr>
        <vertAlign val="superscript"/>
        <sz val="10"/>
        <color rgb="FF000000"/>
        <rFont val="Arial"/>
        <family val="2"/>
      </rPr>
      <t xml:space="preserve">3) </t>
    </r>
    <r>
      <rPr>
        <sz val="10"/>
        <color rgb="FF000000"/>
        <rFont val="Arial"/>
      </rPr>
      <t xml:space="preserve">Arverio Deutschland GmbH ist im Jahr 2024 enthalten, auch im Basisjahr 2022 (Rückrechnung) - jedoch Werte 2023 nicht verfügbar.
</t>
    </r>
    <r>
      <rPr>
        <vertAlign val="superscript"/>
        <sz val="10"/>
        <color rgb="FF000000"/>
        <rFont val="Arial"/>
        <family val="2"/>
      </rPr>
      <t xml:space="preserve">4) </t>
    </r>
    <r>
      <rPr>
        <sz val="10"/>
        <color rgb="FF000000"/>
        <rFont val="Arial"/>
      </rPr>
      <t xml:space="preserve">Anstieg v.a. durch gestiegenes Beschaffungsvolumen im Scope 3 (Hinweis: schrittweiser Umstieg von monetärer Bewertung hin zu konkreten aktivitäts- / mengenbezogenen Bewertungsmethoden ist angelaufen)
</t>
    </r>
    <r>
      <rPr>
        <vertAlign val="superscript"/>
        <sz val="10"/>
        <color rgb="FF000000"/>
        <rFont val="Arial"/>
        <family val="2"/>
      </rPr>
      <t>5)</t>
    </r>
    <r>
      <rPr>
        <vertAlign val="superscript"/>
        <sz val="10"/>
        <color rgb="FF000000"/>
        <rFont val="Arial"/>
      </rPr>
      <t xml:space="preserve"> </t>
    </r>
    <r>
      <rPr>
        <sz val="10"/>
        <color rgb="FF000000"/>
        <rFont val="Arial"/>
      </rPr>
      <t xml:space="preserve">2023 sind mehr ölverunreinigtes Aushubmaterial und Mineralfaserabfälle mit gefahrenrelevanten Fasereigenschaften angefallen. 
</t>
    </r>
    <r>
      <rPr>
        <vertAlign val="superscript"/>
        <sz val="10"/>
        <color rgb="FF000000"/>
        <rFont val="Arial"/>
        <family val="2"/>
      </rPr>
      <t>6)</t>
    </r>
    <r>
      <rPr>
        <sz val="10"/>
        <color rgb="FF000000"/>
        <rFont val="Arial"/>
      </rPr>
      <t xml:space="preserve"> Arbeitsunfallrate: Arbeitsunfälle &gt; 3 Tage von ÖBB Mitarbeiter:innen in Österreich und Mitarbeiter:innen externer Unternehmen, die über Leasingverträge angestellt sind, bezogen auf 1.000 Mitarbeiter:innen.​
</t>
    </r>
    <r>
      <rPr>
        <vertAlign val="superscript"/>
        <sz val="10"/>
        <color rgb="FF000000"/>
        <rFont val="Arial"/>
        <family val="2"/>
      </rPr>
      <t>7)</t>
    </r>
    <r>
      <rPr>
        <sz val="10"/>
        <color rgb="FF000000"/>
        <rFont val="Arial"/>
      </rPr>
      <t xml:space="preserve"> Die Entwicklung verweist auf wirksame Präventionsmaßnahmen, eine stärkere Sicherheitsfokusierung in den operativen Einheiten und eine insgesamt stabile Sicherheitsperformance.</t>
    </r>
  </si>
  <si>
    <r>
      <t xml:space="preserve">15,1 </t>
    </r>
    <r>
      <rPr>
        <vertAlign val="superscript"/>
        <sz val="10"/>
        <rFont val="Arial"/>
        <family val="2"/>
      </rPr>
      <t>7)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</si>
</sst>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3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FrutigerNextPro-Regular"/>
    </font>
    <font>
      <b/>
      <sz val="10"/>
      <color rgb="FF87AF2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vertAlign val="subscript"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0"/>
      <color rgb="FF000000"/>
      <name val="Arial"/>
      <family val="2"/>
    </font>
    <font>
      <vertAlign val="superscript"/>
      <sz val="10"/>
      <name val="Arial"/>
      <family val="2"/>
    </font>
    <font>
      <b/>
      <sz val="10"/>
      <color rgb="FFEB002C"/>
      <name val="Arial"/>
      <family val="2"/>
    </font>
    <font>
      <sz val="11"/>
      <color rgb="FF9C650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9.9"/>
      <color indexed="12"/>
      <name val="Calibri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12"/>
      <name val="Arial"/>
      <family val="2"/>
    </font>
    <font>
      <b/>
      <sz val="14"/>
      <color theme="0"/>
      <name val="Arial"/>
      <family val="2"/>
    </font>
    <font>
      <vertAlign val="superscript"/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</font>
    <font>
      <vertAlign val="superscript"/>
      <sz val="10"/>
      <color rgb="FF000000"/>
      <name val="Arial"/>
    </font>
    <font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rgb="FF87AF28"/>
      </bottom>
      <diagonal/>
    </border>
    <border>
      <left/>
      <right/>
      <top style="medium">
        <color rgb="FF87AF28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2" fillId="4" borderId="0" xfId="0" applyFont="1" applyFill="1" applyAlignment="1">
      <alignment horizontal="left" vertical="center" wrapText="1" readingOrder="1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right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right" vertical="center"/>
    </xf>
    <xf numFmtId="0" fontId="4" fillId="5" borderId="0" xfId="0" applyFont="1" applyFill="1"/>
    <xf numFmtId="0" fontId="3" fillId="3" borderId="0" xfId="0" applyFont="1" applyFill="1" applyAlignment="1">
      <alignment horizontal="left" vertical="center" wrapText="1" readingOrder="1"/>
    </xf>
    <xf numFmtId="0" fontId="6" fillId="3" borderId="2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 vertical="center" wrapText="1" readingOrder="1"/>
    </xf>
    <xf numFmtId="0" fontId="4" fillId="6" borderId="0" xfId="0" applyFont="1" applyFill="1" applyAlignment="1">
      <alignment horizontal="right" vertical="center"/>
    </xf>
    <xf numFmtId="0" fontId="3" fillId="3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4" fillId="0" borderId="0" xfId="0" applyFont="1" applyAlignment="1">
      <alignment wrapText="1"/>
    </xf>
    <xf numFmtId="0" fontId="11" fillId="3" borderId="0" xfId="0" applyFont="1" applyFill="1" applyAlignment="1">
      <alignment horizontal="right" vertical="center" wrapText="1" readingOrder="1"/>
    </xf>
    <xf numFmtId="0" fontId="5" fillId="0" borderId="0" xfId="0" applyFont="1" applyAlignment="1">
      <alignment horizontal="left" vertical="center" wrapText="1" readingOrder="1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 readingOrder="1"/>
    </xf>
    <xf numFmtId="0" fontId="5" fillId="4" borderId="0" xfId="0" applyFont="1" applyFill="1" applyAlignment="1">
      <alignment horizontal="left" vertical="center" wrapText="1" readingOrder="1"/>
    </xf>
    <xf numFmtId="0" fontId="8" fillId="0" borderId="0" xfId="0" applyFont="1"/>
    <xf numFmtId="0" fontId="0" fillId="0" borderId="0" xfId="0" applyAlignment="1">
      <alignment horizontal="left" wrapText="1"/>
    </xf>
    <xf numFmtId="0" fontId="18" fillId="0" borderId="0" xfId="0" applyFont="1"/>
    <xf numFmtId="0" fontId="20" fillId="0" borderId="0" xfId="0" applyFont="1"/>
    <xf numFmtId="0" fontId="8" fillId="0" borderId="0" xfId="0" applyFont="1" applyAlignment="1">
      <alignment horizontal="left" vertical="center" indent="1"/>
    </xf>
    <xf numFmtId="49" fontId="22" fillId="0" borderId="0" xfId="5" quotePrefix="1" applyNumberFormat="1" applyFont="1" applyAlignment="1">
      <alignment horizontal="left"/>
    </xf>
    <xf numFmtId="9" fontId="6" fillId="0" borderId="0" xfId="2" applyFont="1" applyFill="1" applyProtection="1"/>
    <xf numFmtId="9" fontId="6" fillId="0" borderId="0" xfId="2" applyFont="1" applyFill="1" applyAlignment="1" applyProtection="1">
      <alignment horizontal="left"/>
    </xf>
    <xf numFmtId="9" fontId="6" fillId="0" borderId="0" xfId="2" applyFont="1" applyProtection="1"/>
    <xf numFmtId="0" fontId="23" fillId="8" borderId="4" xfId="0" applyFont="1" applyFill="1" applyBorder="1" applyAlignment="1">
      <alignment horizontal="center" vertical="center"/>
    </xf>
    <xf numFmtId="0" fontId="23" fillId="8" borderId="11" xfId="0" applyFont="1" applyFill="1" applyBorder="1"/>
    <xf numFmtId="0" fontId="21" fillId="8" borderId="12" xfId="0" applyFont="1" applyFill="1" applyBorder="1" applyAlignment="1">
      <alignment horizontal="center" vertical="center"/>
    </xf>
    <xf numFmtId="0" fontId="21" fillId="8" borderId="13" xfId="0" applyFont="1" applyFill="1" applyBorder="1" applyAlignment="1">
      <alignment horizontal="center" vertical="center" wrapText="1"/>
    </xf>
    <xf numFmtId="0" fontId="21" fillId="8" borderId="0" xfId="0" applyFont="1" applyFill="1" applyAlignment="1">
      <alignment horizontal="center" vertical="center" wrapText="1"/>
    </xf>
    <xf numFmtId="0" fontId="21" fillId="8" borderId="14" xfId="0" applyFont="1" applyFill="1" applyBorder="1" applyAlignment="1">
      <alignment horizontal="center" vertical="center" wrapText="1"/>
    </xf>
    <xf numFmtId="0" fontId="21" fillId="8" borderId="15" xfId="0" applyFont="1" applyFill="1" applyBorder="1" applyAlignment="1">
      <alignment horizontal="center" vertical="center" wrapText="1"/>
    </xf>
    <xf numFmtId="0" fontId="21" fillId="8" borderId="16" xfId="0" applyFont="1" applyFill="1" applyBorder="1" applyAlignment="1">
      <alignment horizontal="center" vertical="center" wrapText="1"/>
    </xf>
    <xf numFmtId="0" fontId="21" fillId="8" borderId="17" xfId="0" applyFont="1" applyFill="1" applyBorder="1" applyAlignment="1">
      <alignment horizontal="center" vertical="center" wrapText="1"/>
    </xf>
    <xf numFmtId="0" fontId="18" fillId="9" borderId="18" xfId="0" applyFont="1" applyFill="1" applyBorder="1" applyAlignment="1">
      <alignment vertical="center"/>
    </xf>
    <xf numFmtId="0" fontId="18" fillId="9" borderId="5" xfId="0" applyFont="1" applyFill="1" applyBorder="1" applyAlignment="1">
      <alignment horizontal="center" vertical="center"/>
    </xf>
    <xf numFmtId="0" fontId="18" fillId="9" borderId="7" xfId="0" applyFont="1" applyFill="1" applyBorder="1" applyAlignment="1">
      <alignment horizontal="center" vertical="center"/>
    </xf>
    <xf numFmtId="0" fontId="18" fillId="9" borderId="8" xfId="0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/>
    </xf>
    <xf numFmtId="0" fontId="18" fillId="9" borderId="10" xfId="0" applyFont="1" applyFill="1" applyBorder="1" applyAlignment="1">
      <alignment horizontal="center" vertical="center"/>
    </xf>
    <xf numFmtId="9" fontId="18" fillId="9" borderId="7" xfId="2" applyFont="1" applyFill="1" applyBorder="1" applyAlignment="1">
      <alignment horizontal="center" vertical="center"/>
    </xf>
    <xf numFmtId="0" fontId="18" fillId="10" borderId="19" xfId="0" applyFont="1" applyFill="1" applyBorder="1" applyAlignment="1">
      <alignment vertical="center"/>
    </xf>
    <xf numFmtId="0" fontId="0" fillId="10" borderId="20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/>
    </xf>
    <xf numFmtId="0" fontId="0" fillId="10" borderId="22" xfId="0" applyFill="1" applyBorder="1" applyAlignment="1">
      <alignment horizontal="center" vertical="center"/>
    </xf>
    <xf numFmtId="0" fontId="0" fillId="10" borderId="23" xfId="0" applyFill="1" applyBorder="1" applyAlignment="1">
      <alignment horizontal="center" vertical="center"/>
    </xf>
    <xf numFmtId="0" fontId="0" fillId="10" borderId="24" xfId="0" applyFill="1" applyBorder="1" applyAlignment="1">
      <alignment horizontal="center" vertical="center"/>
    </xf>
    <xf numFmtId="9" fontId="0" fillId="10" borderId="21" xfId="2" applyFont="1" applyFill="1" applyBorder="1" applyAlignment="1">
      <alignment horizontal="center" vertical="center"/>
    </xf>
    <xf numFmtId="0" fontId="0" fillId="0" borderId="25" xfId="0" applyBorder="1" applyAlignment="1">
      <alignment horizontal="left" vertical="center" wrapText="1" indent="1"/>
    </xf>
    <xf numFmtId="0" fontId="0" fillId="6" borderId="26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9" fontId="0" fillId="6" borderId="28" xfId="2" applyFont="1" applyFill="1" applyBorder="1" applyAlignment="1">
      <alignment horizontal="center" vertical="center"/>
    </xf>
    <xf numFmtId="0" fontId="0" fillId="0" borderId="25" xfId="0" applyBorder="1" applyAlignment="1">
      <alignment horizontal="left" vertical="center" indent="1"/>
    </xf>
    <xf numFmtId="0" fontId="18" fillId="10" borderId="25" xfId="0" applyFont="1" applyFill="1" applyBorder="1" applyAlignment="1">
      <alignment vertical="center"/>
    </xf>
    <xf numFmtId="0" fontId="0" fillId="10" borderId="26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/>
    </xf>
    <xf numFmtId="0" fontId="0" fillId="10" borderId="30" xfId="0" applyFill="1" applyBorder="1" applyAlignment="1">
      <alignment horizontal="center" vertical="center"/>
    </xf>
    <xf numFmtId="0" fontId="0" fillId="10" borderId="31" xfId="0" applyFill="1" applyBorder="1" applyAlignment="1">
      <alignment horizontal="center" vertical="center"/>
    </xf>
    <xf numFmtId="9" fontId="0" fillId="10" borderId="28" xfId="2" applyFont="1" applyFill="1" applyBorder="1" applyAlignment="1">
      <alignment horizontal="center" vertical="center"/>
    </xf>
    <xf numFmtId="0" fontId="0" fillId="0" borderId="19" xfId="0" applyBorder="1" applyAlignment="1">
      <alignment horizontal="left" vertical="center" indent="1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9" fontId="0" fillId="6" borderId="34" xfId="2" applyFont="1" applyFill="1" applyBorder="1" applyAlignment="1">
      <alignment horizontal="center" vertical="center"/>
    </xf>
    <xf numFmtId="2" fontId="18" fillId="9" borderId="7" xfId="0" applyNumberFormat="1" applyFont="1" applyFill="1" applyBorder="1" applyAlignment="1">
      <alignment horizontal="center" vertical="center"/>
    </xf>
    <xf numFmtId="2" fontId="0" fillId="10" borderId="21" xfId="0" applyNumberForma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9" fontId="0" fillId="0" borderId="28" xfId="2" applyFont="1" applyBorder="1" applyAlignment="1">
      <alignment horizontal="center" vertical="center"/>
    </xf>
    <xf numFmtId="2" fontId="0" fillId="6" borderId="28" xfId="0" applyNumberFormat="1" applyFill="1" applyBorder="1" applyAlignment="1">
      <alignment horizontal="center" vertical="center"/>
    </xf>
    <xf numFmtId="9" fontId="0" fillId="0" borderId="28" xfId="2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 indent="1"/>
    </xf>
    <xf numFmtId="0" fontId="0" fillId="0" borderId="3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9" fontId="0" fillId="0" borderId="34" xfId="2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vertical="center"/>
    </xf>
    <xf numFmtId="0" fontId="21" fillId="11" borderId="5" xfId="0" applyFont="1" applyFill="1" applyBorder="1" applyAlignment="1">
      <alignment horizontal="center" vertical="center"/>
    </xf>
    <xf numFmtId="0" fontId="21" fillId="11" borderId="7" xfId="0" applyFont="1" applyFill="1" applyBorder="1" applyAlignment="1">
      <alignment horizontal="center" vertical="center"/>
    </xf>
    <xf numFmtId="2" fontId="21" fillId="11" borderId="7" xfId="0" applyNumberFormat="1" applyFont="1" applyFill="1" applyBorder="1" applyAlignment="1">
      <alignment horizontal="center" vertical="center"/>
    </xf>
    <xf numFmtId="0" fontId="21" fillId="11" borderId="6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/>
    </xf>
    <xf numFmtId="0" fontId="21" fillId="11" borderId="10" xfId="0" applyFont="1" applyFill="1" applyBorder="1" applyAlignment="1">
      <alignment horizontal="center" vertical="center"/>
    </xf>
    <xf numFmtId="9" fontId="21" fillId="11" borderId="7" xfId="2" applyFont="1" applyFill="1" applyBorder="1" applyAlignment="1">
      <alignment horizontal="center" vertical="center"/>
    </xf>
    <xf numFmtId="0" fontId="20" fillId="0" borderId="19" xfId="0" applyFont="1" applyBorder="1" applyAlignment="1">
      <alignment horizontal="left" vertical="center" inden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2" fontId="20" fillId="0" borderId="21" xfId="0" applyNumberFormat="1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9" fontId="20" fillId="0" borderId="21" xfId="2" applyFont="1" applyBorder="1" applyAlignment="1">
      <alignment horizontal="center" vertical="center"/>
    </xf>
    <xf numFmtId="0" fontId="20" fillId="0" borderId="37" xfId="0" applyFont="1" applyBorder="1" applyAlignment="1">
      <alignment horizontal="left" vertical="center" indent="1"/>
    </xf>
    <xf numFmtId="0" fontId="20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9" fontId="20" fillId="0" borderId="39" xfId="2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 readingOrder="1"/>
    </xf>
    <xf numFmtId="3" fontId="4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 wrapText="1"/>
    </xf>
    <xf numFmtId="0" fontId="6" fillId="5" borderId="0" xfId="0" applyFont="1" applyFill="1" applyAlignment="1">
      <alignment horizontal="right" vertical="center"/>
    </xf>
    <xf numFmtId="0" fontId="5" fillId="5" borderId="0" xfId="0" applyFont="1" applyFill="1" applyAlignment="1">
      <alignment horizontal="right" vertical="center"/>
    </xf>
    <xf numFmtId="0" fontId="6" fillId="5" borderId="0" xfId="0" applyFont="1" applyFill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8" fillId="5" borderId="0" xfId="0" applyFont="1" applyFill="1" applyAlignment="1">
      <alignment horizontal="left" indent="1"/>
    </xf>
    <xf numFmtId="164" fontId="4" fillId="0" borderId="0" xfId="0" applyNumberFormat="1" applyFont="1" applyAlignment="1">
      <alignment horizontal="right" vertical="center" wrapText="1"/>
    </xf>
    <xf numFmtId="0" fontId="19" fillId="0" borderId="0" xfId="0" applyFont="1"/>
    <xf numFmtId="0" fontId="8" fillId="5" borderId="0" xfId="0" applyFont="1" applyFill="1" applyAlignment="1">
      <alignment horizontal="left" vertical="center" indent="1"/>
    </xf>
    <xf numFmtId="0" fontId="8" fillId="5" borderId="0" xfId="0" applyFont="1" applyFill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165" fontId="19" fillId="0" borderId="0" xfId="1" applyNumberFormat="1" applyFont="1"/>
    <xf numFmtId="165" fontId="8" fillId="5" borderId="0" xfId="1" applyNumberFormat="1" applyFont="1" applyFill="1" applyAlignment="1">
      <alignment horizontal="right" vertical="center"/>
    </xf>
    <xf numFmtId="165" fontId="4" fillId="0" borderId="0" xfId="1" applyNumberFormat="1" applyFont="1" applyAlignment="1">
      <alignment horizontal="right" vertical="center"/>
    </xf>
    <xf numFmtId="0" fontId="5" fillId="2" borderId="0" xfId="0" applyFont="1" applyFill="1" applyAlignment="1">
      <alignment horizontal="left" vertical="center" wrapText="1" readingOrder="1"/>
    </xf>
    <xf numFmtId="0" fontId="5" fillId="4" borderId="0" xfId="0" applyFont="1" applyFill="1" applyAlignment="1">
      <alignment horizontal="left" vertical="center" wrapText="1" readingOrder="1"/>
    </xf>
    <xf numFmtId="164" fontId="6" fillId="0" borderId="0" xfId="0" applyNumberFormat="1" applyFont="1" applyAlignment="1">
      <alignment horizontal="right" vertical="center" wrapText="1"/>
    </xf>
    <xf numFmtId="0" fontId="5" fillId="5" borderId="0" xfId="0" applyFont="1" applyFill="1" applyAlignment="1">
      <alignment wrapText="1"/>
    </xf>
    <xf numFmtId="165" fontId="5" fillId="5" borderId="0" xfId="1" applyNumberFormat="1" applyFont="1" applyFill="1" applyAlignment="1">
      <alignment horizontal="right" vertical="center"/>
    </xf>
    <xf numFmtId="0" fontId="4" fillId="6" borderId="0" xfId="0" applyFont="1" applyFill="1"/>
    <xf numFmtId="0" fontId="5" fillId="6" borderId="0" xfId="0" applyFont="1" applyFill="1" applyAlignment="1">
      <alignment horizontal="right" vertical="center"/>
    </xf>
    <xf numFmtId="0" fontId="4" fillId="6" borderId="0" xfId="0" applyFont="1" applyFill="1" applyAlignment="1">
      <alignment horizontal="right" vertical="center" wrapText="1"/>
    </xf>
    <xf numFmtId="0" fontId="4" fillId="5" borderId="0" xfId="0" applyFont="1" applyFill="1" applyAlignment="1">
      <alignment wrapText="1"/>
    </xf>
    <xf numFmtId="0" fontId="4" fillId="6" borderId="0" xfId="0" applyFont="1" applyFill="1" applyAlignment="1">
      <alignment wrapText="1"/>
    </xf>
    <xf numFmtId="0" fontId="5" fillId="5" borderId="0" xfId="0" applyFont="1" applyFill="1" applyAlignment="1">
      <alignment horizontal="right" vertical="center" wrapText="1" readingOrder="1"/>
    </xf>
    <xf numFmtId="165" fontId="4" fillId="5" borderId="0" xfId="1" applyNumberFormat="1" applyFont="1" applyFill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6" fillId="6" borderId="0" xfId="0" applyFont="1" applyFill="1" applyAlignment="1">
      <alignment horizontal="right" vertical="center"/>
    </xf>
    <xf numFmtId="164" fontId="4" fillId="5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6" fillId="5" borderId="0" xfId="0" applyNumberFormat="1" applyFont="1" applyFill="1" applyAlignment="1">
      <alignment horizontal="right" vertical="center" wrapText="1"/>
    </xf>
    <xf numFmtId="0" fontId="5" fillId="4" borderId="0" xfId="0" applyFont="1" applyFill="1" applyBorder="1" applyAlignment="1">
      <alignment horizontal="left" vertical="top" wrapText="1" readingOrder="1"/>
    </xf>
    <xf numFmtId="0" fontId="9" fillId="0" borderId="0" xfId="0" applyFont="1" applyAlignment="1">
      <alignment horizontal="left" vertical="center" wrapText="1"/>
    </xf>
    <xf numFmtId="0" fontId="23" fillId="8" borderId="5" xfId="0" applyFont="1" applyFill="1" applyBorder="1" applyAlignment="1">
      <alignment horizontal="center" vertical="center" wrapText="1"/>
    </xf>
    <xf numFmtId="0" fontId="23" fillId="8" borderId="6" xfId="0" applyFont="1" applyFill="1" applyBorder="1" applyAlignment="1">
      <alignment horizontal="center" vertical="center" wrapText="1"/>
    </xf>
    <xf numFmtId="0" fontId="23" fillId="8" borderId="7" xfId="0" applyFont="1" applyFill="1" applyBorder="1" applyAlignment="1">
      <alignment horizontal="center" vertical="center" wrapText="1"/>
    </xf>
    <xf numFmtId="0" fontId="23" fillId="8" borderId="8" xfId="0" applyFont="1" applyFill="1" applyBorder="1" applyAlignment="1">
      <alignment horizontal="center" vertical="center" wrapText="1"/>
    </xf>
    <xf numFmtId="0" fontId="23" fillId="8" borderId="9" xfId="0" applyFont="1" applyFill="1" applyBorder="1" applyAlignment="1">
      <alignment horizontal="center" vertical="center" wrapText="1"/>
    </xf>
    <xf numFmtId="0" fontId="23" fillId="8" borderId="5" xfId="0" applyFont="1" applyFill="1" applyBorder="1" applyAlignment="1">
      <alignment horizontal="center" vertical="center"/>
    </xf>
    <xf numFmtId="0" fontId="23" fillId="8" borderId="8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7" xfId="0" applyFont="1" applyFill="1" applyBorder="1" applyAlignment="1">
      <alignment horizontal="center" vertical="center"/>
    </xf>
    <xf numFmtId="165" fontId="6" fillId="5" borderId="0" xfId="1" applyNumberFormat="1" applyFont="1" applyFill="1" applyAlignment="1">
      <alignment horizontal="right" vertical="center"/>
    </xf>
    <xf numFmtId="0" fontId="6" fillId="6" borderId="0" xfId="0" applyFont="1" applyFill="1" applyAlignment="1">
      <alignment horizontal="right" vertical="center" wrapText="1"/>
    </xf>
    <xf numFmtId="0" fontId="6" fillId="5" borderId="0" xfId="0" applyFont="1" applyFill="1" applyAlignment="1">
      <alignment horizontal="right" vertical="center" wrapText="1" readingOrder="1"/>
    </xf>
    <xf numFmtId="165" fontId="6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165" fontId="29" fillId="5" borderId="0" xfId="1" applyNumberFormat="1" applyFont="1" applyFill="1" applyAlignment="1">
      <alignment horizontal="right" vertical="center"/>
    </xf>
    <xf numFmtId="164" fontId="6" fillId="5" borderId="0" xfId="0" applyNumberFormat="1" applyFont="1" applyFill="1" applyAlignment="1">
      <alignment horizontal="right" vertical="center"/>
    </xf>
  </cellXfs>
  <cellStyles count="16">
    <cellStyle name="Hyperlink 2 2" xfId="8" xr:uid="{586B42B2-0E3D-402A-AD6F-AE2A3970435C}"/>
    <cellStyle name="Komma" xfId="1" builtinId="3"/>
    <cellStyle name="Komma 2" xfId="10" xr:uid="{E85D5182-351E-4620-91C1-6C86701B53FF}"/>
    <cellStyle name="Komma 2 2" xfId="12" xr:uid="{5176EB3F-042C-427C-BB55-FC3D4EB423B8}"/>
    <cellStyle name="Komma 2 3" xfId="15" xr:uid="{7328BBB5-AFAB-423F-8F62-079DD397D4D2}"/>
    <cellStyle name="Komma 3" xfId="3" xr:uid="{298E52CF-29CE-4FBE-856F-13EA37A19F7E}"/>
    <cellStyle name="Komma 4" xfId="11" xr:uid="{1937BC50-10A4-4C62-BF7A-39ABDCCACAF2}"/>
    <cellStyle name="Komma 5" xfId="13" xr:uid="{9B6C5980-E47D-439F-91E9-E820C4F24755}"/>
    <cellStyle name="Komma 6" xfId="14" xr:uid="{7772D2A9-2AC5-42A2-BAF0-6682F6410A03}"/>
    <cellStyle name="Neutral 2" xfId="4" xr:uid="{2F1B2FA6-6F5D-4A10-A9B9-BAA693882462}"/>
    <cellStyle name="Normal 2" xfId="5" xr:uid="{E80E8CAA-0544-49E7-928C-54646A0ADD26}"/>
    <cellStyle name="Normal 2 3" xfId="7" xr:uid="{1900EF0C-9BB5-41D4-8488-E095F5BA66E2}"/>
    <cellStyle name="Prozent" xfId="2" builtinId="5"/>
    <cellStyle name="Standard" xfId="0" builtinId="0"/>
    <cellStyle name="Standard 2 3" xfId="6" xr:uid="{A481B644-28C6-41BF-9DCD-5DAAA1E0E016}"/>
    <cellStyle name="Standard 3 2" xfId="9" xr:uid="{715DEDCD-E5C3-4BAA-B06E-F5D10AA7FDCA}"/>
  </cellStyles>
  <dxfs count="0"/>
  <tableStyles count="0" defaultTableStyle="TableStyleMedium2" defaultPivotStyle="PivotStyleLight16"/>
  <colors>
    <mruColors>
      <color rgb="FF87A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eix Magdalena (INFRA.AM)" id="{137F9447-6177-4CEC-96DA-BEE9E400CFCB}" userId="S::z180460@buero.oebb.at::95ed99ab-f53b-4453-89c8-65357f497212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1-09-22T07:00:39.37" personId="{137F9447-6177-4CEC-96DA-BEE9E400CFCB}" id="{0AE05225-FC04-471B-ACCE-E55A2479C9E5}">
    <text>exkl. kommunaler Abfall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0D3F6-B28E-4482-B56E-545662DC2A8A}">
  <dimension ref="A1:K47"/>
  <sheetViews>
    <sheetView tabSelected="1" zoomScale="80" zoomScaleNormal="80" workbookViewId="0">
      <selection activeCell="C27" sqref="C27"/>
    </sheetView>
  </sheetViews>
  <sheetFormatPr baseColWidth="10" defaultColWidth="11" defaultRowHeight="14.25" x14ac:dyDescent="0.2"/>
  <cols>
    <col min="1" max="1" width="61.75" style="3" customWidth="1"/>
    <col min="2" max="4" width="9.375" style="3" customWidth="1"/>
    <col min="5" max="6" width="11" style="3"/>
    <col min="11" max="11" width="37.5" customWidth="1"/>
  </cols>
  <sheetData>
    <row r="1" spans="1:11" ht="15" thickBot="1" x14ac:dyDescent="0.25">
      <c r="A1" s="10" t="s">
        <v>79</v>
      </c>
      <c r="B1" s="15">
        <v>2023</v>
      </c>
      <c r="C1" s="15">
        <v>2024</v>
      </c>
      <c r="D1" s="15">
        <v>2025</v>
      </c>
      <c r="F1" s="3" t="s">
        <v>77</v>
      </c>
      <c r="K1" s="21"/>
    </row>
    <row r="2" spans="1:11" x14ac:dyDescent="0.2">
      <c r="A2" s="8" t="s">
        <v>0</v>
      </c>
      <c r="B2" s="9"/>
      <c r="C2" s="9"/>
      <c r="D2" s="9"/>
    </row>
    <row r="3" spans="1:11" x14ac:dyDescent="0.2">
      <c r="A3" s="2" t="s">
        <v>1</v>
      </c>
      <c r="B3" s="128" t="s">
        <v>2</v>
      </c>
      <c r="C3" s="4" t="s">
        <v>3</v>
      </c>
      <c r="D3" s="128" t="s">
        <v>90</v>
      </c>
    </row>
    <row r="4" spans="1:11" x14ac:dyDescent="0.2">
      <c r="A4" s="5" t="s">
        <v>4</v>
      </c>
      <c r="B4" s="124">
        <v>7.9</v>
      </c>
      <c r="C4" s="6">
        <v>7.7</v>
      </c>
      <c r="D4" s="124">
        <v>7.1</v>
      </c>
    </row>
    <row r="5" spans="1:11" x14ac:dyDescent="0.2">
      <c r="A5" s="2" t="s">
        <v>5</v>
      </c>
      <c r="B5" s="128" t="s">
        <v>6</v>
      </c>
      <c r="C5" s="4" t="s">
        <v>7</v>
      </c>
      <c r="D5" s="128" t="s">
        <v>91</v>
      </c>
    </row>
    <row r="6" spans="1:11" x14ac:dyDescent="0.2">
      <c r="A6" s="7" t="s">
        <v>8</v>
      </c>
      <c r="B6" s="124" t="s">
        <v>9</v>
      </c>
      <c r="C6" s="6" t="s">
        <v>10</v>
      </c>
      <c r="D6" s="124" t="s">
        <v>92</v>
      </c>
    </row>
    <row r="7" spans="1:11" ht="15" thickBot="1" x14ac:dyDescent="0.25">
      <c r="A7" s="2" t="s">
        <v>11</v>
      </c>
      <c r="B7" s="128">
        <v>112</v>
      </c>
      <c r="C7" s="4">
        <v>114</v>
      </c>
      <c r="D7" s="128">
        <v>68</v>
      </c>
    </row>
    <row r="8" spans="1:11" x14ac:dyDescent="0.2">
      <c r="A8" s="12" t="s">
        <v>12</v>
      </c>
      <c r="B8" s="9"/>
      <c r="C8" s="9"/>
      <c r="D8" s="9"/>
    </row>
    <row r="9" spans="1:11" x14ac:dyDescent="0.2">
      <c r="A9" s="3" t="s">
        <v>13</v>
      </c>
      <c r="B9" s="123">
        <v>492.3</v>
      </c>
      <c r="C9" s="140" t="s">
        <v>69</v>
      </c>
      <c r="D9" s="140">
        <v>559.1</v>
      </c>
    </row>
    <row r="10" spans="1:11" x14ac:dyDescent="0.2">
      <c r="A10" s="129" t="s">
        <v>14</v>
      </c>
      <c r="B10" s="6">
        <v>276.89999999999998</v>
      </c>
      <c r="C10" s="124" t="s">
        <v>70</v>
      </c>
      <c r="D10" s="124">
        <v>347.6</v>
      </c>
    </row>
    <row r="11" spans="1:11" x14ac:dyDescent="0.2">
      <c r="A11" s="24" t="s">
        <v>15</v>
      </c>
      <c r="B11" s="4">
        <v>215.4</v>
      </c>
      <c r="C11" s="153">
        <v>211</v>
      </c>
      <c r="D11" s="128">
        <v>211.5</v>
      </c>
    </row>
    <row r="12" spans="1:11" x14ac:dyDescent="0.2">
      <c r="A12" s="7" t="s">
        <v>16</v>
      </c>
      <c r="B12" s="6">
        <v>78.5</v>
      </c>
      <c r="C12" s="6">
        <v>79.900000000000006</v>
      </c>
      <c r="D12" s="124">
        <v>78.7</v>
      </c>
    </row>
    <row r="13" spans="1:11" x14ac:dyDescent="0.2">
      <c r="A13" s="3" t="s">
        <v>17</v>
      </c>
      <c r="B13" s="13" t="s">
        <v>18</v>
      </c>
      <c r="C13" s="13" t="s">
        <v>19</v>
      </c>
      <c r="D13" s="13" t="s">
        <v>93</v>
      </c>
    </row>
    <row r="14" spans="1:11" ht="15" thickBot="1" x14ac:dyDescent="0.25">
      <c r="A14" s="7" t="s">
        <v>80</v>
      </c>
      <c r="B14" s="126">
        <v>35</v>
      </c>
      <c r="C14" s="154">
        <v>43</v>
      </c>
      <c r="D14" s="126">
        <v>87.5</v>
      </c>
    </row>
    <row r="15" spans="1:11" x14ac:dyDescent="0.2">
      <c r="A15" s="12" t="s">
        <v>20</v>
      </c>
      <c r="B15" s="9"/>
      <c r="C15" s="9"/>
      <c r="D15" s="9"/>
    </row>
    <row r="16" spans="1:11" ht="28.5" x14ac:dyDescent="0.2">
      <c r="A16" s="14" t="s">
        <v>21</v>
      </c>
      <c r="B16" s="130">
        <v>4.2</v>
      </c>
      <c r="C16" s="130">
        <v>4.2</v>
      </c>
      <c r="D16" s="140">
        <v>4.2</v>
      </c>
      <c r="F16" s="131"/>
    </row>
    <row r="17" spans="1:8" ht="28.5" x14ac:dyDescent="0.2">
      <c r="A17" s="141" t="s">
        <v>22</v>
      </c>
      <c r="B17" s="125" t="s">
        <v>23</v>
      </c>
      <c r="C17" s="142" t="s">
        <v>71</v>
      </c>
      <c r="D17" s="166" t="s">
        <v>85</v>
      </c>
      <c r="F17" s="131"/>
      <c r="H17" s="134"/>
    </row>
    <row r="18" spans="1:8" ht="15.75" x14ac:dyDescent="0.3">
      <c r="A18" s="143" t="s">
        <v>24</v>
      </c>
      <c r="B18" s="144">
        <v>4.91</v>
      </c>
      <c r="C18" s="144">
        <v>4.66</v>
      </c>
      <c r="D18" s="151">
        <v>4.32</v>
      </c>
      <c r="F18" s="131"/>
    </row>
    <row r="19" spans="1:8" ht="15.75" x14ac:dyDescent="0.3">
      <c r="A19" s="7" t="s">
        <v>25</v>
      </c>
      <c r="B19" s="125">
        <v>54.2</v>
      </c>
      <c r="C19" s="124">
        <v>55.1</v>
      </c>
      <c r="D19" s="124">
        <v>55.8</v>
      </c>
      <c r="F19" s="131"/>
    </row>
    <row r="20" spans="1:8" ht="15.75" x14ac:dyDescent="0.3">
      <c r="A20" s="143" t="s">
        <v>26</v>
      </c>
      <c r="B20" s="145">
        <v>3.05</v>
      </c>
      <c r="C20" s="145">
        <v>3.11</v>
      </c>
      <c r="D20" s="167">
        <v>3.09</v>
      </c>
      <c r="F20" s="131"/>
    </row>
    <row r="21" spans="1:8" ht="25.5" x14ac:dyDescent="0.2">
      <c r="A21" s="146" t="s">
        <v>72</v>
      </c>
      <c r="B21" s="148" t="s">
        <v>81</v>
      </c>
      <c r="C21" s="148" t="s">
        <v>82</v>
      </c>
      <c r="D21" s="168">
        <v>3.21</v>
      </c>
      <c r="F21" s="131"/>
    </row>
    <row r="22" spans="1:8" ht="25.5" x14ac:dyDescent="0.2">
      <c r="A22" s="147" t="s">
        <v>75</v>
      </c>
      <c r="B22" s="127" t="s">
        <v>73</v>
      </c>
      <c r="C22" s="128" t="s">
        <v>74</v>
      </c>
      <c r="D22" s="128" t="s">
        <v>86</v>
      </c>
      <c r="F22" s="135"/>
    </row>
    <row r="23" spans="1:8" x14ac:dyDescent="0.2">
      <c r="A23" s="7" t="s">
        <v>27</v>
      </c>
      <c r="B23" s="125">
        <v>100</v>
      </c>
      <c r="C23" s="124">
        <v>100</v>
      </c>
      <c r="D23" s="124">
        <v>100</v>
      </c>
    </row>
    <row r="24" spans="1:8" x14ac:dyDescent="0.2">
      <c r="A24" s="3" t="s">
        <v>28</v>
      </c>
      <c r="B24" s="137">
        <f>3314769.1/1000</f>
        <v>3314.7691</v>
      </c>
      <c r="C24" s="137">
        <f>3328686.5 / 1000</f>
        <v>3328.6864999999998</v>
      </c>
      <c r="D24" s="169">
        <f>2875988.1 / 1000</f>
        <v>2875.9881</v>
      </c>
    </row>
    <row r="25" spans="1:8" ht="38.25" x14ac:dyDescent="0.2">
      <c r="A25" s="146" t="s">
        <v>29</v>
      </c>
      <c r="B25" s="149">
        <f>27511 / 1000</f>
        <v>27.510999999999999</v>
      </c>
      <c r="C25" s="149">
        <f>26701.62/1000</f>
        <v>26.701619999999998</v>
      </c>
      <c r="D25" s="166">
        <f>30893.6/1000</f>
        <v>30.893599999999999</v>
      </c>
    </row>
    <row r="26" spans="1:8" x14ac:dyDescent="0.2">
      <c r="A26" s="150" t="s">
        <v>30</v>
      </c>
      <c r="B26" s="151" t="s">
        <v>83</v>
      </c>
      <c r="C26" s="11">
        <v>28</v>
      </c>
      <c r="D26" s="151">
        <v>30</v>
      </c>
    </row>
    <row r="27" spans="1:8" x14ac:dyDescent="0.2">
      <c r="A27" s="5" t="s">
        <v>31</v>
      </c>
      <c r="B27" s="124" t="s">
        <v>78</v>
      </c>
      <c r="C27" s="124" t="s">
        <v>87</v>
      </c>
      <c r="D27" s="124" t="s">
        <v>88</v>
      </c>
    </row>
    <row r="28" spans="1:8" ht="15" thickBot="1" x14ac:dyDescent="0.25">
      <c r="A28" s="150" t="s">
        <v>32</v>
      </c>
      <c r="B28" s="144">
        <v>0</v>
      </c>
      <c r="C28" s="144">
        <v>0</v>
      </c>
      <c r="D28" s="151">
        <v>0</v>
      </c>
    </row>
    <row r="29" spans="1:8" x14ac:dyDescent="0.2">
      <c r="A29" s="12" t="s">
        <v>33</v>
      </c>
      <c r="B29" s="9"/>
      <c r="C29" s="9"/>
      <c r="D29" s="9"/>
    </row>
    <row r="30" spans="1:8" x14ac:dyDescent="0.2">
      <c r="A30" s="3" t="s">
        <v>34</v>
      </c>
      <c r="B30" s="122" t="s">
        <v>35</v>
      </c>
      <c r="C30" s="122" t="s">
        <v>36</v>
      </c>
      <c r="D30" s="170" t="s">
        <v>94</v>
      </c>
    </row>
    <row r="31" spans="1:8" s="23" customFormat="1" x14ac:dyDescent="0.2">
      <c r="A31" s="132" t="s">
        <v>37</v>
      </c>
      <c r="B31" s="133" t="s">
        <v>38</v>
      </c>
      <c r="C31" s="136">
        <f>1576+388</f>
        <v>1964</v>
      </c>
      <c r="D31" s="171" t="s">
        <v>89</v>
      </c>
      <c r="E31" s="20"/>
      <c r="F31" s="20"/>
    </row>
    <row r="32" spans="1:8" x14ac:dyDescent="0.2">
      <c r="A32" s="3" t="s">
        <v>39</v>
      </c>
      <c r="B32" s="4">
        <v>16.100000000000001</v>
      </c>
      <c r="C32" s="4">
        <v>17.100000000000001</v>
      </c>
      <c r="D32" s="128">
        <v>17.5</v>
      </c>
    </row>
    <row r="33" spans="1:11" s="3" customFormat="1" x14ac:dyDescent="0.2">
      <c r="A33" s="7" t="s">
        <v>76</v>
      </c>
      <c r="B33" s="152">
        <v>71</v>
      </c>
      <c r="C33" s="152">
        <v>61.9</v>
      </c>
      <c r="D33" s="172">
        <v>68</v>
      </c>
      <c r="G33"/>
      <c r="H33"/>
      <c r="I33"/>
      <c r="J33"/>
      <c r="K33"/>
    </row>
    <row r="34" spans="1:11" s="3" customFormat="1" x14ac:dyDescent="0.2">
      <c r="A34" s="150" t="s">
        <v>84</v>
      </c>
      <c r="B34" s="11">
        <v>17.100000000000001</v>
      </c>
      <c r="C34" s="11">
        <v>17.2</v>
      </c>
      <c r="D34" s="151" t="s">
        <v>96</v>
      </c>
      <c r="G34"/>
      <c r="H34"/>
      <c r="I34"/>
      <c r="J34"/>
      <c r="K34"/>
    </row>
    <row r="35" spans="1:11" s="3" customFormat="1" ht="178.5" customHeight="1" x14ac:dyDescent="0.2">
      <c r="A35" s="155" t="s">
        <v>95</v>
      </c>
      <c r="B35" s="155"/>
      <c r="C35" s="155"/>
      <c r="D35" s="155"/>
      <c r="G35"/>
      <c r="H35"/>
      <c r="I35"/>
      <c r="J35"/>
      <c r="K35"/>
    </row>
    <row r="36" spans="1:11" s="3" customFormat="1" ht="51" customHeight="1" x14ac:dyDescent="0.2">
      <c r="A36" s="138"/>
      <c r="B36" s="19"/>
      <c r="C36" s="139"/>
      <c r="D36" s="19"/>
      <c r="G36"/>
      <c r="H36"/>
      <c r="I36"/>
      <c r="J36"/>
      <c r="K36"/>
    </row>
    <row r="37" spans="1:11" s="3" customFormat="1" ht="52.5" customHeight="1" x14ac:dyDescent="0.2">
      <c r="A37" s="139"/>
      <c r="B37" s="19"/>
      <c r="C37" s="139"/>
      <c r="D37" s="19"/>
      <c r="G37"/>
      <c r="H37"/>
      <c r="I37"/>
      <c r="J37"/>
      <c r="K37"/>
    </row>
    <row r="38" spans="1:11" s="3" customFormat="1" ht="31.5" customHeight="1" x14ac:dyDescent="0.2">
      <c r="A38" s="139"/>
      <c r="B38" s="19"/>
      <c r="C38" s="139"/>
      <c r="D38" s="19"/>
      <c r="G38"/>
      <c r="H38"/>
      <c r="I38"/>
      <c r="J38"/>
      <c r="K38"/>
    </row>
    <row r="39" spans="1:11" s="3" customFormat="1" ht="26.25" customHeight="1" x14ac:dyDescent="0.2">
      <c r="A39" s="138"/>
      <c r="B39" s="121"/>
      <c r="C39" s="138"/>
      <c r="D39" s="121"/>
      <c r="G39"/>
      <c r="H39"/>
      <c r="I39"/>
      <c r="J39"/>
      <c r="K39"/>
    </row>
    <row r="40" spans="1:11" s="3" customFormat="1" ht="25.5" customHeight="1" x14ac:dyDescent="0.2">
      <c r="A40" s="138"/>
      <c r="B40" s="121"/>
      <c r="C40" s="138"/>
      <c r="D40" s="121"/>
      <c r="G40"/>
      <c r="H40"/>
      <c r="I40"/>
      <c r="J40"/>
      <c r="K40"/>
    </row>
    <row r="41" spans="1:11" s="3" customFormat="1" x14ac:dyDescent="0.2">
      <c r="A41" s="16"/>
      <c r="G41"/>
      <c r="H41"/>
      <c r="I41"/>
      <c r="J41"/>
      <c r="K41"/>
    </row>
    <row r="42" spans="1:11" s="3" customFormat="1" x14ac:dyDescent="0.2">
      <c r="A42" s="1"/>
      <c r="G42"/>
      <c r="H42"/>
      <c r="I42"/>
      <c r="J42"/>
      <c r="K42"/>
    </row>
    <row r="43" spans="1:11" s="3" customFormat="1" x14ac:dyDescent="0.2">
      <c r="A43" s="17"/>
      <c r="G43"/>
      <c r="H43"/>
      <c r="I43"/>
      <c r="J43"/>
      <c r="K43"/>
    </row>
    <row r="44" spans="1:11" s="3" customFormat="1" x14ac:dyDescent="0.2">
      <c r="A44" s="18"/>
      <c r="G44"/>
      <c r="H44"/>
      <c r="I44"/>
      <c r="J44"/>
      <c r="K44"/>
    </row>
    <row r="45" spans="1:11" s="3" customFormat="1" x14ac:dyDescent="0.2">
      <c r="A45" s="19"/>
      <c r="G45"/>
      <c r="H45"/>
      <c r="I45"/>
      <c r="J45"/>
      <c r="K45"/>
    </row>
    <row r="46" spans="1:11" s="3" customFormat="1" x14ac:dyDescent="0.2">
      <c r="A46" s="16"/>
      <c r="G46"/>
      <c r="H46"/>
      <c r="I46"/>
      <c r="J46"/>
      <c r="K46"/>
    </row>
    <row r="47" spans="1:11" s="3" customFormat="1" x14ac:dyDescent="0.2">
      <c r="A47" s="19"/>
      <c r="G47"/>
      <c r="H47"/>
      <c r="I47"/>
      <c r="J47"/>
      <c r="K47"/>
    </row>
  </sheetData>
  <mergeCells count="1">
    <mergeCell ref="A35:D35"/>
  </mergeCells>
  <phoneticPr fontId="26" type="noConversion"/>
  <pageMargins left="0.7" right="0.7" top="0.78740157499999996" bottom="0.78740157499999996" header="0.3" footer="0.3"/>
  <pageSetup paperSize="9" orientation="portrait" r:id="rId1"/>
  <headerFooter>
    <oddFooter>&amp;L&amp;1#&amp;"Calibri"&amp;10&amp;KFFC000TLP gelb (Adressatenkreis)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7BB7D-A2BE-460A-B4FF-7B622FD0F902}">
  <dimension ref="A1:R28"/>
  <sheetViews>
    <sheetView workbookViewId="0">
      <selection sqref="A1:Q28"/>
    </sheetView>
  </sheetViews>
  <sheetFormatPr baseColWidth="10" defaultColWidth="11" defaultRowHeight="14.25" x14ac:dyDescent="0.2"/>
  <cols>
    <col min="1" max="1" width="28.375" customWidth="1"/>
    <col min="17" max="17" width="15.125" customWidth="1"/>
    <col min="18" max="18" width="18" customWidth="1"/>
  </cols>
  <sheetData>
    <row r="1" spans="1:18" ht="15.75" x14ac:dyDescent="0.25">
      <c r="A1" s="25" t="s">
        <v>40</v>
      </c>
      <c r="B1" s="26"/>
      <c r="C1" s="26"/>
      <c r="D1" s="26"/>
      <c r="E1" s="26"/>
      <c r="F1" s="26"/>
      <c r="G1" s="26"/>
      <c r="H1" s="26"/>
      <c r="I1" s="26"/>
      <c r="J1" s="27"/>
      <c r="K1" s="28"/>
      <c r="L1" s="28"/>
    </row>
    <row r="2" spans="1:18" ht="15" x14ac:dyDescent="0.25">
      <c r="A2" s="22" t="s">
        <v>41</v>
      </c>
    </row>
    <row r="4" spans="1:18" ht="15" thickBot="1" x14ac:dyDescent="0.25"/>
    <row r="5" spans="1:18" ht="18.75" thickBot="1" x14ac:dyDescent="0.3">
      <c r="A5" s="29" t="s">
        <v>42</v>
      </c>
      <c r="B5" s="157" t="s">
        <v>43</v>
      </c>
      <c r="C5" s="158"/>
      <c r="D5" s="159"/>
      <c r="E5" s="157" t="s">
        <v>44</v>
      </c>
      <c r="F5" s="158"/>
      <c r="G5" s="159"/>
      <c r="H5" s="157" t="s">
        <v>45</v>
      </c>
      <c r="I5" s="158"/>
      <c r="J5" s="159"/>
      <c r="K5" s="160" t="s">
        <v>46</v>
      </c>
      <c r="L5" s="158"/>
      <c r="M5" s="161"/>
      <c r="N5" s="162" t="s">
        <v>47</v>
      </c>
      <c r="O5" s="163"/>
      <c r="P5" s="164"/>
      <c r="Q5" s="165"/>
      <c r="R5" s="30" t="s">
        <v>48</v>
      </c>
    </row>
    <row r="6" spans="1:18" ht="30.75" thickBot="1" x14ac:dyDescent="0.25">
      <c r="A6" s="31"/>
      <c r="B6" s="32">
        <v>2019</v>
      </c>
      <c r="C6" s="33">
        <v>2020</v>
      </c>
      <c r="D6" s="34">
        <v>2021</v>
      </c>
      <c r="E6" s="32">
        <v>2019</v>
      </c>
      <c r="F6" s="33">
        <v>2020</v>
      </c>
      <c r="G6" s="34">
        <v>2021</v>
      </c>
      <c r="H6" s="32">
        <v>2019</v>
      </c>
      <c r="I6" s="33">
        <v>2020</v>
      </c>
      <c r="J6" s="34">
        <v>2021</v>
      </c>
      <c r="K6" s="35">
        <v>2019</v>
      </c>
      <c r="L6" s="33">
        <v>2020</v>
      </c>
      <c r="M6" s="36">
        <v>2021</v>
      </c>
      <c r="N6" s="32">
        <v>2019</v>
      </c>
      <c r="O6" s="35">
        <v>2020</v>
      </c>
      <c r="P6" s="37">
        <v>2021</v>
      </c>
      <c r="Q6" s="34" t="s">
        <v>49</v>
      </c>
    </row>
    <row r="7" spans="1:18" ht="15.75" thickBot="1" x14ac:dyDescent="0.25">
      <c r="A7" s="38" t="s">
        <v>50</v>
      </c>
      <c r="B7" s="39">
        <f t="shared" ref="B7:M7" si="0">B8+B11</f>
        <v>0</v>
      </c>
      <c r="C7" s="39">
        <f>C8+C11</f>
        <v>0</v>
      </c>
      <c r="D7" s="40">
        <f t="shared" si="0"/>
        <v>0</v>
      </c>
      <c r="E7" s="39">
        <f t="shared" si="0"/>
        <v>55.78</v>
      </c>
      <c r="F7" s="39">
        <f t="shared" si="0"/>
        <v>64.98</v>
      </c>
      <c r="G7" s="40">
        <f t="shared" si="0"/>
        <v>54.7</v>
      </c>
      <c r="H7" s="39">
        <f t="shared" si="0"/>
        <v>0</v>
      </c>
      <c r="I7" s="39">
        <f t="shared" si="0"/>
        <v>0</v>
      </c>
      <c r="J7" s="40">
        <f t="shared" si="0"/>
        <v>0</v>
      </c>
      <c r="K7" s="41">
        <f t="shared" si="0"/>
        <v>0</v>
      </c>
      <c r="L7" s="41">
        <f t="shared" si="0"/>
        <v>0</v>
      </c>
      <c r="M7" s="42">
        <f t="shared" si="0"/>
        <v>0</v>
      </c>
      <c r="N7" s="39">
        <f>B7+E7+H7+K7</f>
        <v>55.78</v>
      </c>
      <c r="O7" s="39">
        <f>C7+F7+I7+L7</f>
        <v>64.98</v>
      </c>
      <c r="P7" s="43">
        <f>D7+G7+J7+M7</f>
        <v>54.7</v>
      </c>
      <c r="Q7" s="44">
        <f>P7/N7-1</f>
        <v>-1.9361778415202591E-2</v>
      </c>
    </row>
    <row r="8" spans="1:18" ht="15" x14ac:dyDescent="0.2">
      <c r="A8" s="45" t="s">
        <v>51</v>
      </c>
      <c r="B8" s="46">
        <f>SUM(B9:B10)</f>
        <v>0</v>
      </c>
      <c r="C8" s="46">
        <f>SUM(C9:C10)</f>
        <v>0</v>
      </c>
      <c r="D8" s="47">
        <f t="shared" ref="D8:M8" si="1">SUM(D9:D10)</f>
        <v>0</v>
      </c>
      <c r="E8" s="46">
        <f t="shared" si="1"/>
        <v>55.78</v>
      </c>
      <c r="F8" s="46">
        <f t="shared" si="1"/>
        <v>64.98</v>
      </c>
      <c r="G8" s="47">
        <f t="shared" si="1"/>
        <v>54.7</v>
      </c>
      <c r="H8" s="46">
        <f t="shared" si="1"/>
        <v>0</v>
      </c>
      <c r="I8" s="46">
        <f t="shared" si="1"/>
        <v>0</v>
      </c>
      <c r="J8" s="47">
        <f t="shared" si="1"/>
        <v>0</v>
      </c>
      <c r="K8" s="48">
        <f t="shared" si="1"/>
        <v>0</v>
      </c>
      <c r="L8" s="48">
        <f t="shared" si="1"/>
        <v>0</v>
      </c>
      <c r="M8" s="49">
        <f t="shared" si="1"/>
        <v>0</v>
      </c>
      <c r="N8" s="46">
        <f t="shared" ref="N8:P25" si="2">B8+E8+H8+K8</f>
        <v>55.78</v>
      </c>
      <c r="O8" s="46">
        <f t="shared" si="2"/>
        <v>64.98</v>
      </c>
      <c r="P8" s="50">
        <f t="shared" si="2"/>
        <v>54.7</v>
      </c>
      <c r="Q8" s="51">
        <f t="shared" ref="Q8:Q25" si="3">P8/N8-1</f>
        <v>-1.9361778415202591E-2</v>
      </c>
    </row>
    <row r="9" spans="1:18" ht="57" x14ac:dyDescent="0.2">
      <c r="A9" s="52" t="s">
        <v>52</v>
      </c>
      <c r="B9" s="53">
        <v>0</v>
      </c>
      <c r="C9" s="54">
        <v>0</v>
      </c>
      <c r="D9" s="55">
        <v>0</v>
      </c>
      <c r="E9" s="53">
        <v>55.78</v>
      </c>
      <c r="F9" s="54">
        <v>64.98</v>
      </c>
      <c r="G9" s="55">
        <v>54.7</v>
      </c>
      <c r="H9" s="53">
        <v>0</v>
      </c>
      <c r="I9" s="54">
        <v>0</v>
      </c>
      <c r="J9" s="55">
        <v>0</v>
      </c>
      <c r="K9" s="56">
        <v>0</v>
      </c>
      <c r="L9" s="54">
        <v>0</v>
      </c>
      <c r="M9" s="57">
        <v>0</v>
      </c>
      <c r="N9" s="53">
        <f t="shared" si="2"/>
        <v>55.78</v>
      </c>
      <c r="O9" s="53">
        <f t="shared" si="2"/>
        <v>64.98</v>
      </c>
      <c r="P9" s="58">
        <f>D9+G9+J9+M9</f>
        <v>54.7</v>
      </c>
      <c r="Q9" s="59">
        <f t="shared" si="3"/>
        <v>-1.9361778415202591E-2</v>
      </c>
      <c r="R9" t="s">
        <v>53</v>
      </c>
    </row>
    <row r="10" spans="1:18" x14ac:dyDescent="0.2">
      <c r="A10" s="60" t="s">
        <v>54</v>
      </c>
      <c r="B10" s="53">
        <v>0</v>
      </c>
      <c r="C10" s="54">
        <v>0</v>
      </c>
      <c r="D10" s="55">
        <v>0</v>
      </c>
      <c r="E10" s="53">
        <v>0</v>
      </c>
      <c r="F10" s="54">
        <v>0</v>
      </c>
      <c r="G10" s="55">
        <v>0</v>
      </c>
      <c r="H10" s="53">
        <v>0</v>
      </c>
      <c r="I10" s="54">
        <v>0</v>
      </c>
      <c r="J10" s="55">
        <v>0</v>
      </c>
      <c r="K10" s="56">
        <v>0</v>
      </c>
      <c r="L10" s="54">
        <v>0</v>
      </c>
      <c r="M10" s="57">
        <v>0</v>
      </c>
      <c r="N10" s="53">
        <f t="shared" si="2"/>
        <v>0</v>
      </c>
      <c r="O10" s="53">
        <f t="shared" si="2"/>
        <v>0</v>
      </c>
      <c r="P10" s="58">
        <f t="shared" si="2"/>
        <v>0</v>
      </c>
      <c r="Q10" s="59" t="e">
        <f t="shared" si="3"/>
        <v>#DIV/0!</v>
      </c>
    </row>
    <row r="11" spans="1:18" ht="15" x14ac:dyDescent="0.2">
      <c r="A11" s="61" t="s">
        <v>55</v>
      </c>
      <c r="B11" s="62">
        <f>SUM(B12)</f>
        <v>0</v>
      </c>
      <c r="C11" s="62">
        <f>SUM(C12)</f>
        <v>0</v>
      </c>
      <c r="D11" s="63">
        <f t="shared" ref="D11:M11" si="4">SUM(D12)</f>
        <v>0</v>
      </c>
      <c r="E11" s="62">
        <f t="shared" si="4"/>
        <v>0</v>
      </c>
      <c r="F11" s="62">
        <f t="shared" si="4"/>
        <v>0</v>
      </c>
      <c r="G11" s="63">
        <f t="shared" si="4"/>
        <v>0</v>
      </c>
      <c r="H11" s="62">
        <f t="shared" si="4"/>
        <v>0</v>
      </c>
      <c r="I11" s="62">
        <f t="shared" si="4"/>
        <v>0</v>
      </c>
      <c r="J11" s="63">
        <f t="shared" si="4"/>
        <v>0</v>
      </c>
      <c r="K11" s="64">
        <f t="shared" si="4"/>
        <v>0</v>
      </c>
      <c r="L11" s="64">
        <f t="shared" si="4"/>
        <v>0</v>
      </c>
      <c r="M11" s="65">
        <f t="shared" si="4"/>
        <v>0</v>
      </c>
      <c r="N11" s="62">
        <f t="shared" si="2"/>
        <v>0</v>
      </c>
      <c r="O11" s="62">
        <f t="shared" si="2"/>
        <v>0</v>
      </c>
      <c r="P11" s="66">
        <f t="shared" si="2"/>
        <v>0</v>
      </c>
      <c r="Q11" s="67" t="e">
        <f t="shared" si="3"/>
        <v>#DIV/0!</v>
      </c>
    </row>
    <row r="12" spans="1:18" ht="15" thickBot="1" x14ac:dyDescent="0.25">
      <c r="A12" s="68" t="s">
        <v>56</v>
      </c>
      <c r="B12" s="69">
        <v>0</v>
      </c>
      <c r="C12" s="70">
        <v>0</v>
      </c>
      <c r="D12" s="71">
        <v>0</v>
      </c>
      <c r="E12" s="69">
        <v>0</v>
      </c>
      <c r="F12" s="70">
        <v>0</v>
      </c>
      <c r="G12" s="71">
        <v>0</v>
      </c>
      <c r="H12" s="69">
        <v>0</v>
      </c>
      <c r="I12" s="70">
        <v>0</v>
      </c>
      <c r="J12" s="71">
        <v>0</v>
      </c>
      <c r="K12" s="72">
        <v>0</v>
      </c>
      <c r="L12" s="70">
        <v>0</v>
      </c>
      <c r="M12" s="73">
        <v>0</v>
      </c>
      <c r="N12" s="74">
        <f t="shared" si="2"/>
        <v>0</v>
      </c>
      <c r="O12" s="74">
        <f t="shared" si="2"/>
        <v>0</v>
      </c>
      <c r="P12" s="75">
        <f t="shared" si="2"/>
        <v>0</v>
      </c>
      <c r="Q12" s="76" t="e">
        <f t="shared" si="3"/>
        <v>#DIV/0!</v>
      </c>
      <c r="R12" t="s">
        <v>57</v>
      </c>
    </row>
    <row r="13" spans="1:18" ht="15.75" thickBot="1" x14ac:dyDescent="0.25">
      <c r="A13" s="38" t="s">
        <v>58</v>
      </c>
      <c r="B13" s="39">
        <f>B14+B20</f>
        <v>0</v>
      </c>
      <c r="C13" s="39">
        <f>C14+C20</f>
        <v>0</v>
      </c>
      <c r="D13" s="40">
        <f t="shared" ref="D13:M13" si="5">D14+D20</f>
        <v>0</v>
      </c>
      <c r="E13" s="39">
        <f t="shared" si="5"/>
        <v>2440.9900000000002</v>
      </c>
      <c r="F13" s="39">
        <f t="shared" si="5"/>
        <v>1545.96</v>
      </c>
      <c r="G13" s="77">
        <f t="shared" si="5"/>
        <v>1748.6889999999999</v>
      </c>
      <c r="H13" s="39">
        <f t="shared" si="5"/>
        <v>3259.94</v>
      </c>
      <c r="I13" s="39">
        <f t="shared" si="5"/>
        <v>6974.12</v>
      </c>
      <c r="J13" s="40">
        <f t="shared" si="5"/>
        <v>10432.709999999999</v>
      </c>
      <c r="K13" s="41">
        <f t="shared" si="5"/>
        <v>0</v>
      </c>
      <c r="L13" s="41">
        <f t="shared" si="5"/>
        <v>0</v>
      </c>
      <c r="M13" s="42">
        <f t="shared" si="5"/>
        <v>0</v>
      </c>
      <c r="N13" s="39">
        <f t="shared" si="2"/>
        <v>5700.93</v>
      </c>
      <c r="O13" s="39">
        <f t="shared" si="2"/>
        <v>8520.08</v>
      </c>
      <c r="P13" s="43">
        <f t="shared" si="2"/>
        <v>12181.398999999999</v>
      </c>
      <c r="Q13" s="44">
        <f t="shared" si="3"/>
        <v>1.1367389180361798</v>
      </c>
      <c r="R13" t="s">
        <v>59</v>
      </c>
    </row>
    <row r="14" spans="1:18" ht="15" x14ac:dyDescent="0.2">
      <c r="A14" s="45" t="s">
        <v>51</v>
      </c>
      <c r="B14" s="46">
        <f>SUM(B15:B19)</f>
        <v>0</v>
      </c>
      <c r="C14" s="46">
        <f>SUM(C15:C19)</f>
        <v>0</v>
      </c>
      <c r="D14" s="47">
        <f t="shared" ref="D14:M14" si="6">SUM(D15:D19)</f>
        <v>0</v>
      </c>
      <c r="E14" s="46">
        <f t="shared" si="6"/>
        <v>2440.9900000000002</v>
      </c>
      <c r="F14" s="46">
        <f t="shared" si="6"/>
        <v>1545.96</v>
      </c>
      <c r="G14" s="78">
        <f t="shared" si="6"/>
        <v>1748.6889999999999</v>
      </c>
      <c r="H14" s="46">
        <f t="shared" si="6"/>
        <v>3259.94</v>
      </c>
      <c r="I14" s="46">
        <f t="shared" si="6"/>
        <v>6974.12</v>
      </c>
      <c r="J14" s="47">
        <f t="shared" si="6"/>
        <v>10432.709999999999</v>
      </c>
      <c r="K14" s="48">
        <f t="shared" si="6"/>
        <v>0</v>
      </c>
      <c r="L14" s="48">
        <f t="shared" si="6"/>
        <v>0</v>
      </c>
      <c r="M14" s="49">
        <f t="shared" si="6"/>
        <v>0</v>
      </c>
      <c r="N14" s="46">
        <f t="shared" si="2"/>
        <v>5700.93</v>
      </c>
      <c r="O14" s="46">
        <f t="shared" si="2"/>
        <v>8520.08</v>
      </c>
      <c r="P14" s="50">
        <f t="shared" si="2"/>
        <v>12181.398999999999</v>
      </c>
      <c r="Q14" s="51">
        <f t="shared" si="3"/>
        <v>1.1367389180361798</v>
      </c>
    </row>
    <row r="15" spans="1:18" x14ac:dyDescent="0.2">
      <c r="A15" s="60" t="s">
        <v>60</v>
      </c>
      <c r="B15" s="79">
        <v>0</v>
      </c>
      <c r="C15" s="80">
        <v>0</v>
      </c>
      <c r="D15" s="81">
        <v>0</v>
      </c>
      <c r="E15" s="79">
        <v>96.86</v>
      </c>
      <c r="F15" s="80">
        <v>68.42</v>
      </c>
      <c r="G15" s="82">
        <v>66.638999999999996</v>
      </c>
      <c r="H15" s="79">
        <v>3259.94</v>
      </c>
      <c r="I15" s="80">
        <v>6974.12</v>
      </c>
      <c r="J15" s="81">
        <v>10432.709999999999</v>
      </c>
      <c r="K15" s="83">
        <v>0</v>
      </c>
      <c r="L15" s="80">
        <v>0</v>
      </c>
      <c r="M15" s="84">
        <v>0</v>
      </c>
      <c r="N15" s="79">
        <f t="shared" si="2"/>
        <v>3356.8</v>
      </c>
      <c r="O15" s="79">
        <f t="shared" si="2"/>
        <v>7042.54</v>
      </c>
      <c r="P15" s="85">
        <f t="shared" si="2"/>
        <v>10499.348999999998</v>
      </c>
      <c r="Q15" s="86">
        <f t="shared" si="3"/>
        <v>2.1277850929456621</v>
      </c>
    </row>
    <row r="16" spans="1:18" ht="42.75" x14ac:dyDescent="0.2">
      <c r="A16" s="52" t="s">
        <v>61</v>
      </c>
      <c r="B16" s="79">
        <v>0</v>
      </c>
      <c r="C16" s="80">
        <v>0</v>
      </c>
      <c r="D16" s="81">
        <v>0</v>
      </c>
      <c r="E16" s="79">
        <v>0</v>
      </c>
      <c r="F16" s="80">
        <v>0</v>
      </c>
      <c r="G16" s="81">
        <v>0</v>
      </c>
      <c r="H16" s="79">
        <v>0</v>
      </c>
      <c r="I16" s="80">
        <v>0</v>
      </c>
      <c r="J16" s="81">
        <v>0</v>
      </c>
      <c r="K16" s="83">
        <v>0</v>
      </c>
      <c r="L16" s="80">
        <v>0</v>
      </c>
      <c r="M16" s="84">
        <v>0</v>
      </c>
      <c r="N16" s="79">
        <f t="shared" si="2"/>
        <v>0</v>
      </c>
      <c r="O16" s="79">
        <f t="shared" si="2"/>
        <v>0</v>
      </c>
      <c r="P16" s="85">
        <f t="shared" si="2"/>
        <v>0</v>
      </c>
      <c r="Q16" s="86" t="e">
        <f t="shared" si="3"/>
        <v>#DIV/0!</v>
      </c>
    </row>
    <row r="17" spans="1:18" ht="42.75" x14ac:dyDescent="0.2">
      <c r="A17" s="52" t="s">
        <v>62</v>
      </c>
      <c r="B17" s="79">
        <v>0</v>
      </c>
      <c r="C17" s="80">
        <v>0</v>
      </c>
      <c r="D17" s="81">
        <v>0</v>
      </c>
      <c r="E17" s="79">
        <v>0</v>
      </c>
      <c r="F17" s="80">
        <v>0</v>
      </c>
      <c r="G17" s="81">
        <v>0</v>
      </c>
      <c r="H17" s="79">
        <v>0</v>
      </c>
      <c r="I17" s="80">
        <v>0</v>
      </c>
      <c r="J17" s="81">
        <v>0</v>
      </c>
      <c r="K17" s="83">
        <v>0</v>
      </c>
      <c r="L17" s="80">
        <v>0</v>
      </c>
      <c r="M17" s="84">
        <v>0</v>
      </c>
      <c r="N17" s="79">
        <f t="shared" si="2"/>
        <v>0</v>
      </c>
      <c r="O17" s="79">
        <f t="shared" si="2"/>
        <v>0</v>
      </c>
      <c r="P17" s="85">
        <f t="shared" si="2"/>
        <v>0</v>
      </c>
      <c r="Q17" s="86" t="e">
        <f t="shared" si="3"/>
        <v>#DIV/0!</v>
      </c>
    </row>
    <row r="18" spans="1:18" ht="57" x14ac:dyDescent="0.2">
      <c r="A18" s="52" t="s">
        <v>52</v>
      </c>
      <c r="B18" s="53">
        <v>0</v>
      </c>
      <c r="C18" s="54">
        <v>0</v>
      </c>
      <c r="D18" s="55">
        <v>0</v>
      </c>
      <c r="E18" s="53">
        <v>226.96</v>
      </c>
      <c r="F18" s="54">
        <v>201.61</v>
      </c>
      <c r="G18" s="55">
        <v>175.72</v>
      </c>
      <c r="H18" s="53">
        <v>0</v>
      </c>
      <c r="I18" s="54">
        <v>0</v>
      </c>
      <c r="J18" s="55">
        <v>0</v>
      </c>
      <c r="K18" s="56">
        <v>0</v>
      </c>
      <c r="L18" s="54">
        <v>0</v>
      </c>
      <c r="M18" s="57">
        <v>0</v>
      </c>
      <c r="N18" s="53">
        <f t="shared" si="2"/>
        <v>226.96</v>
      </c>
      <c r="O18" s="53">
        <f t="shared" si="2"/>
        <v>201.61</v>
      </c>
      <c r="P18" s="58">
        <f t="shared" si="2"/>
        <v>175.72</v>
      </c>
      <c r="Q18" s="59">
        <f t="shared" si="3"/>
        <v>-0.22576665491716608</v>
      </c>
    </row>
    <row r="19" spans="1:18" x14ac:dyDescent="0.2">
      <c r="A19" s="60" t="s">
        <v>54</v>
      </c>
      <c r="B19" s="53">
        <v>0</v>
      </c>
      <c r="C19" s="54">
        <v>0</v>
      </c>
      <c r="D19" s="55">
        <v>0</v>
      </c>
      <c r="E19" s="53">
        <v>2117.17</v>
      </c>
      <c r="F19" s="54">
        <v>1275.93</v>
      </c>
      <c r="G19" s="87">
        <v>1506.33</v>
      </c>
      <c r="H19" s="53">
        <v>0</v>
      </c>
      <c r="I19" s="54">
        <v>0</v>
      </c>
      <c r="J19" s="55">
        <v>0</v>
      </c>
      <c r="K19" s="56">
        <v>0</v>
      </c>
      <c r="L19" s="54">
        <v>0</v>
      </c>
      <c r="M19" s="57">
        <v>0</v>
      </c>
      <c r="N19" s="53">
        <f t="shared" si="2"/>
        <v>2117.17</v>
      </c>
      <c r="O19" s="53">
        <f t="shared" si="2"/>
        <v>1275.93</v>
      </c>
      <c r="P19" s="58">
        <f t="shared" si="2"/>
        <v>1506.33</v>
      </c>
      <c r="Q19" s="59">
        <f t="shared" si="3"/>
        <v>-0.28851721874011071</v>
      </c>
    </row>
    <row r="20" spans="1:18" ht="15" x14ac:dyDescent="0.2">
      <c r="A20" s="61" t="s">
        <v>55</v>
      </c>
      <c r="B20" s="62">
        <f>SUM(B21:B22)</f>
        <v>0</v>
      </c>
      <c r="C20" s="62">
        <f>SUM(C21:C22)</f>
        <v>0</v>
      </c>
      <c r="D20" s="63">
        <f t="shared" ref="D20:M20" si="7">SUM(D21:D22)</f>
        <v>0</v>
      </c>
      <c r="E20" s="62">
        <f t="shared" si="7"/>
        <v>0</v>
      </c>
      <c r="F20" s="62">
        <f t="shared" si="7"/>
        <v>0</v>
      </c>
      <c r="G20" s="63">
        <f t="shared" si="7"/>
        <v>0</v>
      </c>
      <c r="H20" s="62">
        <f t="shared" si="7"/>
        <v>0</v>
      </c>
      <c r="I20" s="62">
        <f t="shared" si="7"/>
        <v>0</v>
      </c>
      <c r="J20" s="63">
        <f t="shared" si="7"/>
        <v>0</v>
      </c>
      <c r="K20" s="64">
        <f t="shared" si="7"/>
        <v>0</v>
      </c>
      <c r="L20" s="64">
        <f t="shared" si="7"/>
        <v>0</v>
      </c>
      <c r="M20" s="65">
        <f t="shared" si="7"/>
        <v>0</v>
      </c>
      <c r="N20" s="62">
        <f t="shared" si="2"/>
        <v>0</v>
      </c>
      <c r="O20" s="62">
        <f t="shared" si="2"/>
        <v>0</v>
      </c>
      <c r="P20" s="66">
        <f t="shared" si="2"/>
        <v>0</v>
      </c>
      <c r="Q20" s="67" t="e">
        <f t="shared" si="3"/>
        <v>#DIV/0!</v>
      </c>
      <c r="R20" t="s">
        <v>57</v>
      </c>
    </row>
    <row r="21" spans="1:18" x14ac:dyDescent="0.2">
      <c r="A21" s="60" t="s">
        <v>56</v>
      </c>
      <c r="B21" s="79">
        <v>0</v>
      </c>
      <c r="C21" s="80">
        <v>0</v>
      </c>
      <c r="D21" s="81">
        <v>0</v>
      </c>
      <c r="E21" s="79">
        <v>0</v>
      </c>
      <c r="F21" s="80">
        <v>0</v>
      </c>
      <c r="G21" s="81">
        <v>0</v>
      </c>
      <c r="H21" s="79">
        <v>0</v>
      </c>
      <c r="I21" s="80">
        <v>0</v>
      </c>
      <c r="J21" s="81">
        <v>0</v>
      </c>
      <c r="K21" s="83">
        <v>0</v>
      </c>
      <c r="L21" s="80">
        <v>0</v>
      </c>
      <c r="M21" s="84">
        <v>0</v>
      </c>
      <c r="N21" s="79">
        <f t="shared" si="2"/>
        <v>0</v>
      </c>
      <c r="O21" s="79">
        <f t="shared" si="2"/>
        <v>0</v>
      </c>
      <c r="P21" s="85">
        <f t="shared" si="2"/>
        <v>0</v>
      </c>
      <c r="Q21" s="88" t="e">
        <f t="shared" si="3"/>
        <v>#DIV/0!</v>
      </c>
    </row>
    <row r="22" spans="1:18" ht="15" thickBot="1" x14ac:dyDescent="0.25">
      <c r="A22" s="89" t="s">
        <v>63</v>
      </c>
      <c r="B22" s="90">
        <v>0</v>
      </c>
      <c r="C22" s="91">
        <v>0</v>
      </c>
      <c r="D22" s="92">
        <v>0</v>
      </c>
      <c r="E22" s="90">
        <v>0</v>
      </c>
      <c r="F22" s="91">
        <v>0</v>
      </c>
      <c r="G22" s="92">
        <v>0</v>
      </c>
      <c r="H22" s="90">
        <v>0</v>
      </c>
      <c r="I22" s="91">
        <v>0</v>
      </c>
      <c r="J22" s="92">
        <v>0</v>
      </c>
      <c r="K22" s="93">
        <v>0</v>
      </c>
      <c r="L22" s="91">
        <v>0</v>
      </c>
      <c r="M22" s="94">
        <v>0</v>
      </c>
      <c r="N22" s="90">
        <f t="shared" si="2"/>
        <v>0</v>
      </c>
      <c r="O22" s="90">
        <f t="shared" si="2"/>
        <v>0</v>
      </c>
      <c r="P22" s="95">
        <f t="shared" si="2"/>
        <v>0</v>
      </c>
      <c r="Q22" s="96" t="e">
        <f t="shared" si="3"/>
        <v>#DIV/0!</v>
      </c>
    </row>
    <row r="23" spans="1:18" ht="15.75" thickBot="1" x14ac:dyDescent="0.25">
      <c r="A23" s="97" t="s">
        <v>64</v>
      </c>
      <c r="B23" s="98">
        <f t="shared" ref="B23:M24" si="8">B7+B13</f>
        <v>0</v>
      </c>
      <c r="C23" s="98">
        <f t="shared" si="8"/>
        <v>0</v>
      </c>
      <c r="D23" s="99">
        <f t="shared" si="8"/>
        <v>0</v>
      </c>
      <c r="E23" s="98">
        <f t="shared" si="8"/>
        <v>2496.7700000000004</v>
      </c>
      <c r="F23" s="98">
        <f t="shared" si="8"/>
        <v>1610.94</v>
      </c>
      <c r="G23" s="100">
        <f t="shared" si="8"/>
        <v>1803.3889999999999</v>
      </c>
      <c r="H23" s="98">
        <f t="shared" si="8"/>
        <v>3259.94</v>
      </c>
      <c r="I23" s="98">
        <f t="shared" si="8"/>
        <v>6974.12</v>
      </c>
      <c r="J23" s="99">
        <f t="shared" si="8"/>
        <v>10432.709999999999</v>
      </c>
      <c r="K23" s="101">
        <f t="shared" si="8"/>
        <v>0</v>
      </c>
      <c r="L23" s="101">
        <f t="shared" si="8"/>
        <v>0</v>
      </c>
      <c r="M23" s="102">
        <f t="shared" si="8"/>
        <v>0</v>
      </c>
      <c r="N23" s="98">
        <f t="shared" si="2"/>
        <v>5756.7100000000009</v>
      </c>
      <c r="O23" s="98">
        <f t="shared" si="2"/>
        <v>8585.06</v>
      </c>
      <c r="P23" s="103">
        <f t="shared" si="2"/>
        <v>12236.098999999998</v>
      </c>
      <c r="Q23" s="104">
        <f t="shared" si="3"/>
        <v>1.1255368083506023</v>
      </c>
    </row>
    <row r="24" spans="1:18" x14ac:dyDescent="0.2">
      <c r="A24" s="105" t="s">
        <v>65</v>
      </c>
      <c r="B24" s="106">
        <f>B8+B14</f>
        <v>0</v>
      </c>
      <c r="C24" s="106">
        <f>C8+C14</f>
        <v>0</v>
      </c>
      <c r="D24" s="107">
        <f t="shared" si="8"/>
        <v>0</v>
      </c>
      <c r="E24" s="106">
        <f t="shared" si="8"/>
        <v>2496.7700000000004</v>
      </c>
      <c r="F24" s="106">
        <f t="shared" si="8"/>
        <v>1610.94</v>
      </c>
      <c r="G24" s="108">
        <f t="shared" si="8"/>
        <v>1803.3889999999999</v>
      </c>
      <c r="H24" s="106">
        <f t="shared" si="8"/>
        <v>3259.94</v>
      </c>
      <c r="I24" s="106">
        <f t="shared" si="8"/>
        <v>6974.12</v>
      </c>
      <c r="J24" s="107">
        <f t="shared" si="8"/>
        <v>10432.709999999999</v>
      </c>
      <c r="K24" s="109">
        <f t="shared" si="8"/>
        <v>0</v>
      </c>
      <c r="L24" s="109">
        <f t="shared" si="8"/>
        <v>0</v>
      </c>
      <c r="M24" s="110">
        <f t="shared" si="8"/>
        <v>0</v>
      </c>
      <c r="N24" s="106">
        <f t="shared" si="2"/>
        <v>5756.7100000000009</v>
      </c>
      <c r="O24" s="106">
        <f t="shared" si="2"/>
        <v>8585.06</v>
      </c>
      <c r="P24" s="111">
        <f t="shared" si="2"/>
        <v>12236.098999999998</v>
      </c>
      <c r="Q24" s="112">
        <f t="shared" si="3"/>
        <v>1.1255368083506023</v>
      </c>
    </row>
    <row r="25" spans="1:18" ht="15" thickBot="1" x14ac:dyDescent="0.25">
      <c r="A25" s="113" t="s">
        <v>66</v>
      </c>
      <c r="B25" s="114">
        <f t="shared" ref="B25:M25" si="9">B11+B20</f>
        <v>0</v>
      </c>
      <c r="C25" s="114">
        <f>C11+C20</f>
        <v>0</v>
      </c>
      <c r="D25" s="115">
        <f t="shared" si="9"/>
        <v>0</v>
      </c>
      <c r="E25" s="114">
        <f t="shared" si="9"/>
        <v>0</v>
      </c>
      <c r="F25" s="114">
        <f t="shared" si="9"/>
        <v>0</v>
      </c>
      <c r="G25" s="115">
        <f t="shared" si="9"/>
        <v>0</v>
      </c>
      <c r="H25" s="114">
        <f t="shared" si="9"/>
        <v>0</v>
      </c>
      <c r="I25" s="114">
        <f t="shared" si="9"/>
        <v>0</v>
      </c>
      <c r="J25" s="115">
        <f t="shared" si="9"/>
        <v>0</v>
      </c>
      <c r="K25" s="116">
        <f t="shared" si="9"/>
        <v>0</v>
      </c>
      <c r="L25" s="116">
        <f t="shared" si="9"/>
        <v>0</v>
      </c>
      <c r="M25" s="117">
        <f t="shared" si="9"/>
        <v>0</v>
      </c>
      <c r="N25" s="114">
        <f t="shared" si="2"/>
        <v>0</v>
      </c>
      <c r="O25" s="114">
        <f t="shared" si="2"/>
        <v>0</v>
      </c>
      <c r="P25" s="118">
        <f t="shared" si="2"/>
        <v>0</v>
      </c>
      <c r="Q25" s="119" t="e">
        <f t="shared" si="3"/>
        <v>#DIV/0!</v>
      </c>
    </row>
    <row r="27" spans="1:18" x14ac:dyDescent="0.2">
      <c r="A27" s="156" t="s">
        <v>67</v>
      </c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20"/>
    </row>
    <row r="28" spans="1:18" x14ac:dyDescent="0.2">
      <c r="A28" s="156" t="s">
        <v>68</v>
      </c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20"/>
    </row>
  </sheetData>
  <mergeCells count="7">
    <mergeCell ref="A28:N28"/>
    <mergeCell ref="B5:D5"/>
    <mergeCell ref="E5:G5"/>
    <mergeCell ref="H5:J5"/>
    <mergeCell ref="K5:M5"/>
    <mergeCell ref="N5:Q5"/>
    <mergeCell ref="A27:N27"/>
  </mergeCells>
  <pageMargins left="0.7" right="0.7" top="0.78740157499999996" bottom="0.78740157499999996" header="0.3" footer="0.3"/>
  <pageSetup paperSize="9" orientation="portrait" r:id="rId1"/>
  <headerFooter>
    <oddFooter>&amp;L&amp;1#&amp;"Calibri"&amp;10&amp;KFFC000TLP gelb (Adressatenkreis)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C1CCBF3C894E4399C78DFA0F35CD87" ma:contentTypeVersion="19" ma:contentTypeDescription="Create a new document." ma:contentTypeScope="" ma:versionID="63bd150a8f294e4f1aee6dd030136a02">
  <xsd:schema xmlns:xsd="http://www.w3.org/2001/XMLSchema" xmlns:xs="http://www.w3.org/2001/XMLSchema" xmlns:p="http://schemas.microsoft.com/office/2006/metadata/properties" xmlns:ns2="1832f822-c1e1-4cbb-aa89-0e17bd2506f4" xmlns:ns3="7f5b91ca-1e19-48f9-8337-36ce3c2d6286" targetNamespace="http://schemas.microsoft.com/office/2006/metadata/properties" ma:root="true" ma:fieldsID="b4bf1f0a9a6aae115f5d65507c442583" ns2:_="" ns3:_="">
    <xsd:import namespace="1832f822-c1e1-4cbb-aa89-0e17bd2506f4"/>
    <xsd:import namespace="7f5b91ca-1e19-48f9-8337-36ce3c2d62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32f822-c1e1-4cbb-aa89-0e17bd2506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bb02ba0-019e-4dde-a747-62871f39f8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b91ca-1e19-48f9-8337-36ce3c2d62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9ed7c71-787c-4d2c-8651-d40011441797}" ma:internalName="TaxCatchAll" ma:showField="CatchAllData" ma:web="7f5b91ca-1e19-48f9-8337-36ce3c2d62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32f822-c1e1-4cbb-aa89-0e17bd2506f4">
      <Terms xmlns="http://schemas.microsoft.com/office/infopath/2007/PartnerControls"/>
    </lcf76f155ced4ddcb4097134ff3c332f>
    <TaxCatchAll xmlns="7f5b91ca-1e19-48f9-8337-36ce3c2d6286" xsi:nil="true"/>
  </documentManagement>
</p:properties>
</file>

<file path=customXml/itemProps1.xml><?xml version="1.0" encoding="utf-8"?>
<ds:datastoreItem xmlns:ds="http://schemas.openxmlformats.org/officeDocument/2006/customXml" ds:itemID="{F8D03C73-94E0-4FFA-B48D-5D1D65922B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DBD2E0-7192-47D2-A257-6265D9125D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32f822-c1e1-4cbb-aa89-0e17bd2506f4"/>
    <ds:schemaRef ds:uri="7f5b91ca-1e19-48f9-8337-36ce3c2d62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21C3D0-A2D0-4EF2-ADAE-912CDEF8D99A}">
  <ds:schemaRefs>
    <ds:schemaRef ds:uri="http://schemas.microsoft.com/office/2006/metadata/properties"/>
    <ds:schemaRef ds:uri="http://schemas.microsoft.com/office/infopath/2007/PartnerControls"/>
    <ds:schemaRef ds:uri="1832f822-c1e1-4cbb-aa89-0e17bd2506f4"/>
    <ds:schemaRef ds:uri="7f5b91ca-1e19-48f9-8337-36ce3c2d6286"/>
  </ds:schemaRefs>
</ds:datastoreItem>
</file>

<file path=docMetadata/LabelInfo.xml><?xml version="1.0" encoding="utf-8"?>
<clbl:labelList xmlns:clbl="http://schemas.microsoft.com/office/2020/mipLabelMetadata">
  <clbl:label id="{0cda0c22-3e77-43b9-8faf-0bad2baf7893}" enabled="1" method="Standard" siteId="{085c0b65-6a84-4006-851e-5faa7ec5367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2025_Allgemeine Kennzahlen ÖBB</vt:lpstr>
      <vt:lpstr>4 Abfall NEU (PV)</vt:lpstr>
    </vt:vector>
  </TitlesOfParts>
  <Manager/>
  <Company>OeBB - BCC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Walch Cornelia (Holding)</dc:creator>
  <cp:keywords/>
  <dc:description/>
  <cp:lastModifiedBy>Walch Cornelia (HOLDING)</cp:lastModifiedBy>
  <cp:revision/>
  <dcterms:created xsi:type="dcterms:W3CDTF">2020-07-06T13:34:37Z</dcterms:created>
  <dcterms:modified xsi:type="dcterms:W3CDTF">2026-03-30T09:15:00Z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0x01010012C1CCBF3C894E4399C78DFA0F35CD87</vt:lpwstr>
  </property>
  <property fmtid="{D5CDD505-2E9C-101B-9397-08002B2CF9AE}" pid="3" name="MediaServiceImageTags">
    <vt:lpwstr/>
  </property>
  <property fmtid="{D5CDD505-2E9C-101B-9397-08002B2CF9AE}" pid="4" name="MSIP_Label_0cda0c22-3e77-43b9-8faf-0bad2baf7893_Enabled">
    <vt:lpwstr>true</vt:lpwstr>
  </property>
  <property fmtid="{D5CDD505-2E9C-101B-9397-08002B2CF9AE}" pid="5" name="MSIP_Label_0cda0c22-3e77-43b9-8faf-0bad2baf7893_SetDate">
    <vt:lpwstr>2023-01-18T08:36:00Z</vt:lpwstr>
  </property>
  <property fmtid="{D5CDD505-2E9C-101B-9397-08002B2CF9AE}" pid="6" name="MSIP_Label_0cda0c22-3e77-43b9-8faf-0bad2baf7893_Method">
    <vt:lpwstr>Standard</vt:lpwstr>
  </property>
  <property fmtid="{D5CDD505-2E9C-101B-9397-08002B2CF9AE}" pid="7" name="MSIP_Label_0cda0c22-3e77-43b9-8faf-0bad2baf7893_Name">
    <vt:lpwstr>TLP gelb</vt:lpwstr>
  </property>
  <property fmtid="{D5CDD505-2E9C-101B-9397-08002B2CF9AE}" pid="8" name="MSIP_Label_0cda0c22-3e77-43b9-8faf-0bad2baf7893_SiteId">
    <vt:lpwstr>085c0b65-6a84-4006-851e-5faa7ec5367e</vt:lpwstr>
  </property>
  <property fmtid="{D5CDD505-2E9C-101B-9397-08002B2CF9AE}" pid="9" name="MSIP_Label_0cda0c22-3e77-43b9-8faf-0bad2baf7893_ActionId">
    <vt:lpwstr>6ad474ce-6d99-4c6a-b619-484bac489086</vt:lpwstr>
  </property>
  <property fmtid="{D5CDD505-2E9C-101B-9397-08002B2CF9AE}" pid="10" name="MSIP_Label_0cda0c22-3e77-43b9-8faf-0bad2baf7893_ContentBits">
    <vt:lpwstr>2</vt:lpwstr>
  </property>
</Properties>
</file>